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2.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mc:AlternateContent xmlns:mc="http://schemas.openxmlformats.org/markup-compatibility/2006">
    <mc:Choice Requires="x15">
      <x15ac:absPath xmlns:x15ac="http://schemas.microsoft.com/office/spreadsheetml/2010/11/ac" url="C:\Users\akukurka\Desktop\Dokumenty wstępne\"/>
    </mc:Choice>
  </mc:AlternateContent>
  <bookViews>
    <workbookView xWindow="0" yWindow="0" windowWidth="24000" windowHeight="9135" activeTab="1"/>
  </bookViews>
  <sheets>
    <sheet name="PL" sheetId="1" r:id="rId1"/>
    <sheet name="EN" sheetId="12" r:id="rId2"/>
    <sheet name="Arkusz10" sheetId="11" state="hidden" r:id="rId3"/>
  </sheets>
  <externalReferences>
    <externalReference r:id="rId4"/>
    <externalReference r:id="rId5"/>
  </externalReferences>
  <definedNames>
    <definedName name="_e1" localSheetId="2">Arkusz10!$AM$32</definedName>
    <definedName name="_e10" localSheetId="2">Arkusz10!$AM$50</definedName>
    <definedName name="_e2" localSheetId="2">Arkusz10!$AM$34</definedName>
    <definedName name="_e3" localSheetId="2">Arkusz10!$AM$36</definedName>
    <definedName name="_e4" localSheetId="2">Arkusz10!$AM$38</definedName>
    <definedName name="_e5" localSheetId="2">Arkusz10!$AM$40</definedName>
    <definedName name="_e6" localSheetId="2">Arkusz10!$AM$42</definedName>
    <definedName name="_e7" localSheetId="2">Arkusz10!$AM$44</definedName>
    <definedName name="_e8" localSheetId="2">Arkusz10!$AM$46</definedName>
    <definedName name="_e9" localSheetId="2">Arkusz10!$AM$48</definedName>
    <definedName name="ede" localSheetId="2">Arkusz10!$AM$14</definedName>
    <definedName name="ek" localSheetId="2">Arkusz10!$AM$63</definedName>
    <definedName name="elm">'[1]Evaluation-Bewertung'!$AS$32</definedName>
    <definedName name="epdp">'[1]Evaluation-Bewertung'!$L$19</definedName>
    <definedName name="epdr">'[1]Evaluation-Bewertung'!$O$27</definedName>
    <definedName name="epe" localSheetId="2">Arkusz10!$AM$21</definedName>
    <definedName name="epg">Arkusz10!$AM$56</definedName>
    <definedName name="epm">'[1]Evaluation-Bewertung'!$AS$11</definedName>
    <definedName name="epp">Arkusz10!$AM$14</definedName>
    <definedName name="epr">Arkusz10!$AM$21</definedName>
    <definedName name="epzp">'[1]Evaluation-Bewertung'!$W$19</definedName>
    <definedName name="epzr">'[1]Evaluation-Bewertung'!$AB$27</definedName>
    <definedName name="ez" localSheetId="2">Arkusz10!$AM$25</definedName>
    <definedName name="ggg">Arkusz10!$P$21</definedName>
    <definedName name="_xlnm.Print_Area" localSheetId="1">EN!$A$1:$H$117</definedName>
    <definedName name="_xlnm.Print_Area" localSheetId="0">PL!$A$1:$H$117</definedName>
    <definedName name="PrSchr1">'[1]Input Form - EingabeMaske'!$C$41</definedName>
    <definedName name="PrSchr10" localSheetId="1">#REF!</definedName>
    <definedName name="PrSchr10">#REF!</definedName>
    <definedName name="PrSchr2">'[1]Input Form - EingabeMaske'!$C$42</definedName>
    <definedName name="PrSchr3">'[1]Input Form - EingabeMaske'!$C$43</definedName>
    <definedName name="PrSchr4" localSheetId="1">#REF!</definedName>
    <definedName name="PrSchr4">#REF!</definedName>
    <definedName name="PrSchr5" localSheetId="1">#REF!</definedName>
    <definedName name="PrSchr5">#REF!</definedName>
    <definedName name="PrSchr6" localSheetId="1">#REF!</definedName>
    <definedName name="PrSchr6">#REF!</definedName>
    <definedName name="PrSchr7" localSheetId="1">#REF!</definedName>
    <definedName name="PrSchr7">#REF!</definedName>
    <definedName name="PrSchr8" localSheetId="1">#REF!</definedName>
    <definedName name="PrSchr8">#REF!</definedName>
    <definedName name="PrSchr9" localSheetId="1">#REF!</definedName>
    <definedName name="PrSchr9">#REF!</definedName>
    <definedName name="_xlnm.Print_Titles" localSheetId="1">EN!$1:$3</definedName>
    <definedName name="_xlnm.Print_Titles" localSheetId="0">PL!$1:$3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14" i="11" l="1"/>
  <c r="X14" i="11"/>
  <c r="W14" i="11"/>
  <c r="V14" i="11"/>
  <c r="U14" i="11"/>
  <c r="T14" i="11"/>
  <c r="I14" i="11"/>
  <c r="H14" i="11"/>
  <c r="G14" i="11"/>
  <c r="F14" i="11"/>
  <c r="E14" i="11"/>
  <c r="K8" i="11"/>
  <c r="J8" i="11"/>
  <c r="I8" i="11"/>
  <c r="H8" i="11"/>
  <c r="G8" i="11"/>
  <c r="F8" i="11"/>
  <c r="E8" i="11"/>
  <c r="AF191" i="11"/>
  <c r="AE191" i="11"/>
  <c r="AD191" i="11"/>
  <c r="AC191" i="11"/>
  <c r="E158" i="11"/>
  <c r="D158" i="11"/>
  <c r="E157" i="11"/>
  <c r="D157" i="11"/>
  <c r="E156" i="11"/>
  <c r="D156" i="11"/>
  <c r="E155" i="11"/>
  <c r="D155" i="11"/>
  <c r="E154" i="11"/>
  <c r="D154" i="11"/>
  <c r="S153" i="11"/>
  <c r="AB191" i="11" s="1"/>
  <c r="R153" i="11"/>
  <c r="AA191" i="11" s="1"/>
  <c r="Q153" i="11"/>
  <c r="Z191" i="11" s="1"/>
  <c r="P153" i="11"/>
  <c r="Y191" i="11" s="1"/>
  <c r="O153" i="11"/>
  <c r="X191" i="11" s="1"/>
  <c r="N153" i="11"/>
  <c r="W191" i="11" s="1"/>
  <c r="M153" i="11"/>
  <c r="V191" i="11" s="1"/>
  <c r="L153" i="11"/>
  <c r="U191" i="11" s="1"/>
  <c r="K153" i="11"/>
  <c r="T191" i="11" s="1"/>
  <c r="J153" i="11"/>
  <c r="S191" i="11" s="1"/>
  <c r="E153" i="11"/>
  <c r="D153" i="11"/>
  <c r="D152" i="11"/>
  <c r="S151" i="11"/>
  <c r="R151" i="11"/>
  <c r="Q151" i="11"/>
  <c r="P151" i="11"/>
  <c r="O151" i="11"/>
  <c r="N151" i="11"/>
  <c r="M151" i="11"/>
  <c r="L151" i="11"/>
  <c r="K151" i="11"/>
  <c r="J151" i="11"/>
  <c r="E151" i="11"/>
  <c r="D151" i="11"/>
  <c r="S150" i="11"/>
  <c r="R150" i="11"/>
  <c r="Q150" i="11"/>
  <c r="P150" i="11"/>
  <c r="O150" i="11"/>
  <c r="N150" i="11"/>
  <c r="M150" i="11"/>
  <c r="L150" i="11"/>
  <c r="K150" i="11"/>
  <c r="J150" i="11"/>
  <c r="E150" i="11"/>
  <c r="D150" i="11"/>
  <c r="S149" i="11"/>
  <c r="R149" i="11"/>
  <c r="Q149" i="11"/>
  <c r="P149" i="11"/>
  <c r="O149" i="11"/>
  <c r="N149" i="11"/>
  <c r="M149" i="11"/>
  <c r="L149" i="11"/>
  <c r="K149" i="11"/>
  <c r="J149" i="11"/>
  <c r="E149" i="11"/>
  <c r="D149" i="11"/>
  <c r="S148" i="11"/>
  <c r="R148" i="11"/>
  <c r="Q148" i="11"/>
  <c r="P148" i="11"/>
  <c r="O148" i="11"/>
  <c r="N148" i="11"/>
  <c r="M148" i="11"/>
  <c r="L148" i="11"/>
  <c r="K148" i="11"/>
  <c r="J148" i="11"/>
  <c r="E148" i="11"/>
  <c r="D148" i="11"/>
  <c r="D147" i="11"/>
  <c r="S146" i="11"/>
  <c r="R146" i="11"/>
  <c r="Q146" i="11"/>
  <c r="P146" i="11"/>
  <c r="O146" i="11"/>
  <c r="N146" i="11"/>
  <c r="M146" i="11"/>
  <c r="L146" i="11"/>
  <c r="K146" i="11"/>
  <c r="J146" i="11"/>
  <c r="E146" i="11"/>
  <c r="D146" i="11"/>
  <c r="S145" i="11"/>
  <c r="R145" i="11"/>
  <c r="Q145" i="11"/>
  <c r="P145" i="11"/>
  <c r="O145" i="11"/>
  <c r="N145" i="11"/>
  <c r="M145" i="11"/>
  <c r="L145" i="11"/>
  <c r="K145" i="11"/>
  <c r="J145" i="11"/>
  <c r="E145" i="11"/>
  <c r="D145" i="11"/>
  <c r="S144" i="11"/>
  <c r="R144" i="11"/>
  <c r="Q144" i="11"/>
  <c r="P144" i="11"/>
  <c r="O144" i="11"/>
  <c r="N144" i="11"/>
  <c r="M144" i="11"/>
  <c r="L144" i="11"/>
  <c r="K144" i="11"/>
  <c r="J144" i="11"/>
  <c r="E144" i="11"/>
  <c r="D144" i="11"/>
  <c r="S143" i="11"/>
  <c r="R143" i="11"/>
  <c r="Q143" i="11"/>
  <c r="P143" i="11"/>
  <c r="O143" i="11"/>
  <c r="N143" i="11"/>
  <c r="M143" i="11"/>
  <c r="L143" i="11"/>
  <c r="K143" i="11"/>
  <c r="J143" i="11"/>
  <c r="E143" i="11"/>
  <c r="D143" i="11"/>
  <c r="D142" i="11"/>
  <c r="S141" i="11"/>
  <c r="R141" i="11"/>
  <c r="Q141" i="11"/>
  <c r="P141" i="11"/>
  <c r="O141" i="11"/>
  <c r="N141" i="11"/>
  <c r="M141" i="11"/>
  <c r="L141" i="11"/>
  <c r="K141" i="11"/>
  <c r="J141" i="11"/>
  <c r="E141" i="11"/>
  <c r="D141" i="11"/>
  <c r="S140" i="11"/>
  <c r="R140" i="11"/>
  <c r="Q140" i="11"/>
  <c r="P140" i="11"/>
  <c r="O140" i="11"/>
  <c r="N140" i="11"/>
  <c r="M140" i="11"/>
  <c r="L140" i="11"/>
  <c r="K140" i="11"/>
  <c r="J140" i="11"/>
  <c r="E140" i="11"/>
  <c r="D140" i="11"/>
  <c r="S139" i="11"/>
  <c r="R139" i="11"/>
  <c r="Q139" i="11"/>
  <c r="P139" i="11"/>
  <c r="O139" i="11"/>
  <c r="N139" i="11"/>
  <c r="M139" i="11"/>
  <c r="L139" i="11"/>
  <c r="K139" i="11"/>
  <c r="J139" i="11"/>
  <c r="E139" i="11"/>
  <c r="D139" i="11"/>
  <c r="S138" i="11"/>
  <c r="R138" i="11"/>
  <c r="Q138" i="11"/>
  <c r="P138" i="11"/>
  <c r="O138" i="11"/>
  <c r="N138" i="11"/>
  <c r="M138" i="11"/>
  <c r="L138" i="11"/>
  <c r="K138" i="11"/>
  <c r="J138" i="11"/>
  <c r="E138" i="11"/>
  <c r="D138" i="11"/>
  <c r="D137" i="11"/>
  <c r="S136" i="11"/>
  <c r="R136" i="11"/>
  <c r="Q136" i="11"/>
  <c r="P136" i="11"/>
  <c r="O136" i="11"/>
  <c r="N136" i="11"/>
  <c r="M136" i="11"/>
  <c r="L136" i="11"/>
  <c r="K136" i="11"/>
  <c r="J136" i="11"/>
  <c r="E136" i="11"/>
  <c r="D136" i="11"/>
  <c r="S135" i="11"/>
  <c r="R135" i="11"/>
  <c r="Q135" i="11"/>
  <c r="P135" i="11"/>
  <c r="O135" i="11"/>
  <c r="N135" i="11"/>
  <c r="M135" i="11"/>
  <c r="L135" i="11"/>
  <c r="K135" i="11"/>
  <c r="J135" i="11"/>
  <c r="E135" i="11"/>
  <c r="D135" i="11"/>
  <c r="S134" i="11"/>
  <c r="R134" i="11"/>
  <c r="Q134" i="11"/>
  <c r="P134" i="11"/>
  <c r="O134" i="11"/>
  <c r="N134" i="11"/>
  <c r="M134" i="11"/>
  <c r="L134" i="11"/>
  <c r="K134" i="11"/>
  <c r="J134" i="11"/>
  <c r="E134" i="11"/>
  <c r="D134" i="11"/>
  <c r="D133" i="11"/>
  <c r="S132" i="11"/>
  <c r="R132" i="11"/>
  <c r="Q132" i="11"/>
  <c r="P132" i="11"/>
  <c r="O132" i="11"/>
  <c r="N132" i="11"/>
  <c r="M132" i="11"/>
  <c r="L132" i="11"/>
  <c r="K132" i="11"/>
  <c r="J132" i="11"/>
  <c r="E132" i="11"/>
  <c r="D132" i="11"/>
  <c r="S131" i="11"/>
  <c r="R131" i="11"/>
  <c r="Q131" i="11"/>
  <c r="P131" i="11"/>
  <c r="O131" i="11"/>
  <c r="N131" i="11"/>
  <c r="M131" i="11"/>
  <c r="L131" i="11"/>
  <c r="K131" i="11"/>
  <c r="J131" i="11"/>
  <c r="E131" i="11"/>
  <c r="D131" i="11"/>
  <c r="S130" i="11"/>
  <c r="R130" i="11"/>
  <c r="Q130" i="11"/>
  <c r="P130" i="11"/>
  <c r="O130" i="11"/>
  <c r="N130" i="11"/>
  <c r="M130" i="11"/>
  <c r="L130" i="11"/>
  <c r="K130" i="11"/>
  <c r="J130" i="11"/>
  <c r="E130" i="11"/>
  <c r="D130" i="11"/>
  <c r="S129" i="11"/>
  <c r="R129" i="11"/>
  <c r="Q129" i="11"/>
  <c r="P129" i="11"/>
  <c r="O129" i="11"/>
  <c r="N129" i="11"/>
  <c r="M129" i="11"/>
  <c r="L129" i="11"/>
  <c r="K129" i="11"/>
  <c r="J129" i="11"/>
  <c r="E129" i="11"/>
  <c r="D129" i="11"/>
  <c r="S128" i="11"/>
  <c r="R128" i="11"/>
  <c r="Q128" i="11"/>
  <c r="P128" i="11"/>
  <c r="O128" i="11"/>
  <c r="N128" i="11"/>
  <c r="M128" i="11"/>
  <c r="L128" i="11"/>
  <c r="K128" i="11"/>
  <c r="J128" i="11"/>
  <c r="E128" i="11"/>
  <c r="D128" i="11"/>
  <c r="S127" i="11"/>
  <c r="R127" i="11"/>
  <c r="Q127" i="11"/>
  <c r="P127" i="11"/>
  <c r="O127" i="11"/>
  <c r="N127" i="11"/>
  <c r="M127" i="11"/>
  <c r="L127" i="11"/>
  <c r="K127" i="11"/>
  <c r="J127" i="11"/>
  <c r="E127" i="11"/>
  <c r="D127" i="11"/>
  <c r="D126" i="11"/>
  <c r="S125" i="11"/>
  <c r="R125" i="11"/>
  <c r="Q125" i="11"/>
  <c r="P125" i="11"/>
  <c r="O125" i="11"/>
  <c r="N125" i="11"/>
  <c r="M125" i="11"/>
  <c r="L125" i="11"/>
  <c r="K125" i="11"/>
  <c r="J125" i="11"/>
  <c r="E125" i="11"/>
  <c r="D125" i="11"/>
  <c r="S124" i="11"/>
  <c r="R124" i="11"/>
  <c r="Q124" i="11"/>
  <c r="P124" i="11"/>
  <c r="O124" i="11"/>
  <c r="N124" i="11"/>
  <c r="M124" i="11"/>
  <c r="L124" i="11"/>
  <c r="K124" i="11"/>
  <c r="J124" i="11"/>
  <c r="E124" i="11"/>
  <c r="D124" i="11"/>
  <c r="S123" i="11"/>
  <c r="R123" i="11"/>
  <c r="Q123" i="11"/>
  <c r="P123" i="11"/>
  <c r="O123" i="11"/>
  <c r="N123" i="11"/>
  <c r="M123" i="11"/>
  <c r="L123" i="11"/>
  <c r="K123" i="11"/>
  <c r="J123" i="11"/>
  <c r="E123" i="11"/>
  <c r="D123" i="11"/>
  <c r="S122" i="11"/>
  <c r="R122" i="11"/>
  <c r="Q122" i="11"/>
  <c r="P122" i="11"/>
  <c r="O122" i="11"/>
  <c r="N122" i="11"/>
  <c r="M122" i="11"/>
  <c r="L122" i="11"/>
  <c r="K122" i="11"/>
  <c r="J122" i="11"/>
  <c r="E122" i="11"/>
  <c r="D122" i="11"/>
  <c r="E121" i="11"/>
  <c r="D121" i="11"/>
  <c r="D120" i="11"/>
  <c r="E119" i="11"/>
  <c r="D119" i="11"/>
  <c r="E118" i="11"/>
  <c r="D118" i="11"/>
  <c r="E117" i="11"/>
  <c r="D117" i="11"/>
  <c r="E116" i="11"/>
  <c r="D116" i="11"/>
  <c r="E115" i="11"/>
  <c r="D115" i="11"/>
  <c r="E114" i="11"/>
  <c r="D114" i="11"/>
  <c r="E113" i="11"/>
  <c r="D113" i="11"/>
  <c r="D112" i="11"/>
  <c r="E111" i="11"/>
  <c r="D111" i="11"/>
  <c r="E110" i="11"/>
  <c r="D110" i="11"/>
  <c r="E109" i="11"/>
  <c r="D109" i="11"/>
  <c r="E108" i="11"/>
  <c r="D108" i="11"/>
  <c r="E107" i="11"/>
  <c r="D107" i="11"/>
  <c r="E106" i="11"/>
  <c r="D106" i="11"/>
  <c r="E105" i="11"/>
  <c r="D105" i="11"/>
  <c r="E104" i="11"/>
  <c r="D104" i="11"/>
  <c r="E103" i="11"/>
  <c r="D103" i="11"/>
  <c r="D102" i="11"/>
  <c r="E101" i="11"/>
  <c r="D101" i="11"/>
  <c r="E100" i="11"/>
  <c r="D100" i="11"/>
  <c r="E99" i="11"/>
  <c r="D99" i="11"/>
  <c r="E98" i="11"/>
  <c r="D98" i="11"/>
  <c r="E97" i="11"/>
  <c r="D97" i="11"/>
  <c r="D96" i="11"/>
  <c r="E95" i="11"/>
  <c r="D95" i="11"/>
  <c r="E94" i="11"/>
  <c r="D94" i="11"/>
  <c r="E93" i="11"/>
  <c r="D93" i="11"/>
  <c r="E92" i="11"/>
  <c r="D92" i="11"/>
  <c r="E91" i="11"/>
  <c r="D91" i="11"/>
  <c r="E90" i="11"/>
  <c r="D90" i="11"/>
  <c r="E89" i="11"/>
  <c r="D89" i="11"/>
  <c r="BB63" i="11"/>
  <c r="BA63" i="11"/>
  <c r="AZ63" i="11"/>
  <c r="AY63" i="11"/>
  <c r="Z63" i="11"/>
  <c r="Y63" i="11"/>
  <c r="X63" i="11"/>
  <c r="W63" i="11"/>
  <c r="V63" i="11"/>
  <c r="U63" i="11"/>
  <c r="BB50" i="11"/>
  <c r="BA50" i="11"/>
  <c r="AZ50" i="11"/>
  <c r="AY50" i="11"/>
  <c r="AH50" i="11"/>
  <c r="AG50" i="11"/>
  <c r="AW50" i="11" s="1"/>
  <c r="AF50" i="11"/>
  <c r="AV50" i="11" s="1"/>
  <c r="AE50" i="11"/>
  <c r="AC50" i="11"/>
  <c r="AB50" i="11"/>
  <c r="AA50" i="11"/>
  <c r="Z50" i="11"/>
  <c r="X50" i="11"/>
  <c r="AU50" i="11" s="1"/>
  <c r="W50" i="11"/>
  <c r="V50" i="11"/>
  <c r="U50" i="11"/>
  <c r="S50" i="11"/>
  <c r="R50" i="11"/>
  <c r="Q50" i="11"/>
  <c r="O50" i="11"/>
  <c r="AT50" i="11" s="1"/>
  <c r="N50" i="11"/>
  <c r="M50" i="11"/>
  <c r="L50" i="11"/>
  <c r="K50" i="11"/>
  <c r="J50" i="11"/>
  <c r="H50" i="11"/>
  <c r="G50" i="11"/>
  <c r="F50" i="11"/>
  <c r="E50" i="11"/>
  <c r="AP50" i="11" s="1"/>
  <c r="D50" i="11"/>
  <c r="I49" i="11"/>
  <c r="BB48" i="11"/>
  <c r="BA48" i="11"/>
  <c r="AZ48" i="11"/>
  <c r="AY48" i="11"/>
  <c r="AH48" i="11"/>
  <c r="AG48" i="11"/>
  <c r="AW48" i="11" s="1"/>
  <c r="AF48" i="11"/>
  <c r="AV48" i="11" s="1"/>
  <c r="AE48" i="11"/>
  <c r="AC48" i="11"/>
  <c r="AB48" i="11"/>
  <c r="AA48" i="11"/>
  <c r="Z48" i="11"/>
  <c r="X48" i="11"/>
  <c r="AU48" i="11" s="1"/>
  <c r="W48" i="11"/>
  <c r="V48" i="11"/>
  <c r="U48" i="11"/>
  <c r="S48" i="11"/>
  <c r="R48" i="11"/>
  <c r="Q48" i="11"/>
  <c r="O48" i="11"/>
  <c r="AT48" i="11" s="1"/>
  <c r="N48" i="11"/>
  <c r="AS48" i="11" s="1"/>
  <c r="M48" i="11"/>
  <c r="L48" i="11"/>
  <c r="K48" i="11"/>
  <c r="J48" i="11"/>
  <c r="H48" i="11"/>
  <c r="G48" i="11"/>
  <c r="AR48" i="11" s="1"/>
  <c r="F48" i="11"/>
  <c r="AQ48" i="11" s="1"/>
  <c r="E48" i="11"/>
  <c r="AP48" i="11" s="1"/>
  <c r="D48" i="11"/>
  <c r="I47" i="11"/>
  <c r="BB46" i="11"/>
  <c r="BA46" i="11"/>
  <c r="AZ46" i="11"/>
  <c r="AY46" i="11"/>
  <c r="AH46" i="11"/>
  <c r="AG46" i="11"/>
  <c r="AW46" i="11" s="1"/>
  <c r="AF46" i="11"/>
  <c r="AV46" i="11" s="1"/>
  <c r="AE46" i="11"/>
  <c r="AC46" i="11"/>
  <c r="AB46" i="11"/>
  <c r="AA46" i="11"/>
  <c r="Z46" i="11"/>
  <c r="X46" i="11"/>
  <c r="AU46" i="11" s="1"/>
  <c r="W46" i="11"/>
  <c r="V46" i="11"/>
  <c r="U46" i="11"/>
  <c r="S46" i="11"/>
  <c r="R46" i="11"/>
  <c r="Q46" i="11"/>
  <c r="O46" i="11"/>
  <c r="AT46" i="11" s="1"/>
  <c r="N46" i="11"/>
  <c r="AS46" i="11" s="1"/>
  <c r="M46" i="11"/>
  <c r="L46" i="11"/>
  <c r="K46" i="11"/>
  <c r="J46" i="11"/>
  <c r="H46" i="11"/>
  <c r="G46" i="11"/>
  <c r="AR46" i="11" s="1"/>
  <c r="F46" i="11"/>
  <c r="AQ46" i="11" s="1"/>
  <c r="E46" i="11"/>
  <c r="AP46" i="11" s="1"/>
  <c r="D46" i="11"/>
  <c r="I45" i="11"/>
  <c r="BB44" i="11"/>
  <c r="BA44" i="11"/>
  <c r="AZ44" i="11"/>
  <c r="AY44" i="11"/>
  <c r="AH44" i="11"/>
  <c r="AG44" i="11"/>
  <c r="AW44" i="11" s="1"/>
  <c r="AF44" i="11"/>
  <c r="AV44" i="11" s="1"/>
  <c r="AE44" i="11"/>
  <c r="AC44" i="11"/>
  <c r="AB44" i="11"/>
  <c r="AA44" i="11"/>
  <c r="Z44" i="11"/>
  <c r="X44" i="11"/>
  <c r="AU44" i="11" s="1"/>
  <c r="W44" i="11"/>
  <c r="V44" i="11"/>
  <c r="U44" i="11"/>
  <c r="S44" i="11"/>
  <c r="R44" i="11"/>
  <c r="Q44" i="11"/>
  <c r="O44" i="11"/>
  <c r="AT44" i="11" s="1"/>
  <c r="N44" i="11"/>
  <c r="AS44" i="11" s="1"/>
  <c r="M44" i="11"/>
  <c r="L44" i="11"/>
  <c r="K44" i="11"/>
  <c r="J44" i="11"/>
  <c r="H44" i="11"/>
  <c r="G44" i="11"/>
  <c r="AR44" i="11" s="1"/>
  <c r="F44" i="11"/>
  <c r="AQ44" i="11" s="1"/>
  <c r="E44" i="11"/>
  <c r="AP44" i="11" s="1"/>
  <c r="D44" i="11"/>
  <c r="I43" i="11"/>
  <c r="BB42" i="11"/>
  <c r="BA42" i="11"/>
  <c r="AZ42" i="11"/>
  <c r="AY42" i="11"/>
  <c r="AH42" i="11"/>
  <c r="AG42" i="11"/>
  <c r="AW42" i="11" s="1"/>
  <c r="AF42" i="11"/>
  <c r="AV42" i="11" s="1"/>
  <c r="AE42" i="11"/>
  <c r="AC42" i="11"/>
  <c r="AB42" i="11"/>
  <c r="AA42" i="11"/>
  <c r="Z42" i="11"/>
  <c r="X42" i="11"/>
  <c r="AU42" i="11" s="1"/>
  <c r="W42" i="11"/>
  <c r="V42" i="11"/>
  <c r="U42" i="11"/>
  <c r="S42" i="11"/>
  <c r="R42" i="11"/>
  <c r="Q42" i="11"/>
  <c r="O42" i="11"/>
  <c r="AT42" i="11" s="1"/>
  <c r="N42" i="11"/>
  <c r="AS42" i="11" s="1"/>
  <c r="M42" i="11"/>
  <c r="L42" i="11"/>
  <c r="K42" i="11"/>
  <c r="J42" i="11"/>
  <c r="H42" i="11"/>
  <c r="G42" i="11"/>
  <c r="AR42" i="11" s="1"/>
  <c r="F42" i="11"/>
  <c r="AQ42" i="11" s="1"/>
  <c r="E42" i="11"/>
  <c r="AP42" i="11" s="1"/>
  <c r="D42" i="11"/>
  <c r="I41" i="11"/>
  <c r="BB40" i="11"/>
  <c r="BA40" i="11"/>
  <c r="AZ40" i="11"/>
  <c r="AY40" i="11"/>
  <c r="AH40" i="11"/>
  <c r="AG40" i="11"/>
  <c r="AW40" i="11" s="1"/>
  <c r="AF40" i="11"/>
  <c r="AV40" i="11" s="1"/>
  <c r="AE40" i="11"/>
  <c r="AC40" i="11"/>
  <c r="AB40" i="11"/>
  <c r="AA40" i="11"/>
  <c r="Z40" i="11"/>
  <c r="X40" i="11"/>
  <c r="AU40" i="11" s="1"/>
  <c r="W40" i="11"/>
  <c r="V40" i="11"/>
  <c r="U40" i="11"/>
  <c r="S40" i="11"/>
  <c r="R40" i="11"/>
  <c r="Q40" i="11"/>
  <c r="O40" i="11"/>
  <c r="AT40" i="11" s="1"/>
  <c r="N40" i="11"/>
  <c r="AS40" i="11" s="1"/>
  <c r="M40" i="11"/>
  <c r="L40" i="11"/>
  <c r="K40" i="11"/>
  <c r="J40" i="11"/>
  <c r="H40" i="11"/>
  <c r="G40" i="11"/>
  <c r="AR40" i="11" s="1"/>
  <c r="F40" i="11"/>
  <c r="AQ40" i="11" s="1"/>
  <c r="E40" i="11"/>
  <c r="AP40" i="11" s="1"/>
  <c r="D40" i="11"/>
  <c r="I39" i="11"/>
  <c r="BB38" i="11"/>
  <c r="BA38" i="11"/>
  <c r="AZ38" i="11"/>
  <c r="AY38" i="11"/>
  <c r="AH38" i="11"/>
  <c r="AG38" i="11"/>
  <c r="AW38" i="11" s="1"/>
  <c r="AF38" i="11"/>
  <c r="AV38" i="11" s="1"/>
  <c r="AE38" i="11"/>
  <c r="AC38" i="11"/>
  <c r="AB38" i="11"/>
  <c r="AA38" i="11"/>
  <c r="Z38" i="11"/>
  <c r="X38" i="11"/>
  <c r="AU38" i="11" s="1"/>
  <c r="W38" i="11"/>
  <c r="V38" i="11"/>
  <c r="U38" i="11"/>
  <c r="S38" i="11"/>
  <c r="R38" i="11"/>
  <c r="Q38" i="11"/>
  <c r="O38" i="11"/>
  <c r="AT38" i="11" s="1"/>
  <c r="N38" i="11"/>
  <c r="AS38" i="11" s="1"/>
  <c r="M38" i="11"/>
  <c r="L38" i="11"/>
  <c r="K38" i="11"/>
  <c r="J38" i="11"/>
  <c r="H38" i="11"/>
  <c r="G38" i="11"/>
  <c r="AR38" i="11" s="1"/>
  <c r="F38" i="11"/>
  <c r="AQ38" i="11" s="1"/>
  <c r="E38" i="11"/>
  <c r="AP38" i="11" s="1"/>
  <c r="D38" i="11"/>
  <c r="I37" i="11"/>
  <c r="BB36" i="11"/>
  <c r="BA36" i="11"/>
  <c r="AZ36" i="11"/>
  <c r="AY36" i="11"/>
  <c r="AH36" i="11"/>
  <c r="AG36" i="11"/>
  <c r="AW36" i="11" s="1"/>
  <c r="AF36" i="11"/>
  <c r="AV36" i="11" s="1"/>
  <c r="AE36" i="11"/>
  <c r="AC36" i="11"/>
  <c r="AB36" i="11"/>
  <c r="AA36" i="11"/>
  <c r="Z36" i="11"/>
  <c r="X36" i="11"/>
  <c r="AU36" i="11" s="1"/>
  <c r="W36" i="11"/>
  <c r="V36" i="11"/>
  <c r="U36" i="11"/>
  <c r="S36" i="11"/>
  <c r="R36" i="11"/>
  <c r="Q36" i="11"/>
  <c r="O36" i="11"/>
  <c r="AT36" i="11" s="1"/>
  <c r="N36" i="11"/>
  <c r="AS36" i="11" s="1"/>
  <c r="M36" i="11"/>
  <c r="L36" i="11"/>
  <c r="K36" i="11"/>
  <c r="J36" i="11"/>
  <c r="H36" i="11"/>
  <c r="G36" i="11"/>
  <c r="AR36" i="11" s="1"/>
  <c r="F36" i="11"/>
  <c r="AQ36" i="11" s="1"/>
  <c r="E36" i="11"/>
  <c r="AP36" i="11" s="1"/>
  <c r="D36" i="11"/>
  <c r="I35" i="11"/>
  <c r="BB34" i="11"/>
  <c r="BA34" i="11"/>
  <c r="AZ34" i="11"/>
  <c r="AY34" i="11"/>
  <c r="AH34" i="11"/>
  <c r="AG34" i="11"/>
  <c r="AW34" i="11" s="1"/>
  <c r="AF34" i="11"/>
  <c r="AV34" i="11" s="1"/>
  <c r="AE34" i="11"/>
  <c r="AC34" i="11"/>
  <c r="AB34" i="11"/>
  <c r="AA34" i="11"/>
  <c r="Z34" i="11"/>
  <c r="X34" i="11"/>
  <c r="AU34" i="11" s="1"/>
  <c r="W34" i="11"/>
  <c r="V34" i="11"/>
  <c r="U34" i="11"/>
  <c r="S34" i="11"/>
  <c r="R34" i="11"/>
  <c r="Q34" i="11"/>
  <c r="O34" i="11"/>
  <c r="AT34" i="11" s="1"/>
  <c r="N34" i="11"/>
  <c r="AS34" i="11" s="1"/>
  <c r="M34" i="11"/>
  <c r="L34" i="11"/>
  <c r="K34" i="11"/>
  <c r="J34" i="11"/>
  <c r="H34" i="11"/>
  <c r="G34" i="11"/>
  <c r="AR34" i="11" s="1"/>
  <c r="F34" i="11"/>
  <c r="AQ34" i="11" s="1"/>
  <c r="E34" i="11"/>
  <c r="AP34" i="11" s="1"/>
  <c r="D34" i="11"/>
  <c r="I33" i="11"/>
  <c r="BB32" i="11"/>
  <c r="BA32" i="11"/>
  <c r="AZ32" i="11"/>
  <c r="AY32" i="11"/>
  <c r="AH32" i="11"/>
  <c r="AG32" i="11"/>
  <c r="AF32" i="11"/>
  <c r="AV32" i="11" s="1"/>
  <c r="AE32" i="11"/>
  <c r="AC32" i="11"/>
  <c r="AB32" i="11"/>
  <c r="AA32" i="11"/>
  <c r="Z32" i="11"/>
  <c r="X32" i="11"/>
  <c r="W32" i="11"/>
  <c r="V32" i="11"/>
  <c r="U32" i="11"/>
  <c r="S32" i="11"/>
  <c r="R32" i="11"/>
  <c r="Q32" i="11"/>
  <c r="O32" i="11"/>
  <c r="AT32" i="11" s="1"/>
  <c r="N32" i="11"/>
  <c r="M32" i="11"/>
  <c r="L32" i="11"/>
  <c r="K32" i="11"/>
  <c r="J32" i="11"/>
  <c r="H32" i="11"/>
  <c r="G32" i="11"/>
  <c r="F32" i="11"/>
  <c r="E32" i="11"/>
  <c r="D32" i="11"/>
  <c r="I31" i="11"/>
  <c r="BB25" i="11"/>
  <c r="BA25" i="11"/>
  <c r="AZ25" i="11"/>
  <c r="AY25" i="11"/>
  <c r="R25" i="11"/>
  <c r="Q25" i="11"/>
  <c r="P25" i="11"/>
  <c r="O25" i="11"/>
  <c r="N25" i="11"/>
  <c r="M25" i="11"/>
  <c r="L25" i="11"/>
  <c r="BB21" i="11"/>
  <c r="BA21" i="11"/>
  <c r="AZ21" i="11"/>
  <c r="AY21" i="11"/>
  <c r="AB21" i="11"/>
  <c r="AA21" i="11"/>
  <c r="Z21" i="11"/>
  <c r="Y21" i="11"/>
  <c r="X21" i="11"/>
  <c r="W21" i="11"/>
  <c r="V21" i="11"/>
  <c r="U21" i="11"/>
  <c r="T21" i="11"/>
  <c r="M21" i="11"/>
  <c r="L21" i="11"/>
  <c r="K21" i="11"/>
  <c r="J21" i="11"/>
  <c r="I21" i="11"/>
  <c r="H21" i="11"/>
  <c r="G21" i="11"/>
  <c r="F21" i="11"/>
  <c r="E21" i="11"/>
  <c r="BB14" i="11"/>
  <c r="BA14" i="11"/>
  <c r="AZ14" i="11"/>
  <c r="AY14" i="11"/>
  <c r="BB8" i="11"/>
  <c r="BA8" i="11"/>
  <c r="AZ8" i="11"/>
  <c r="AY8" i="11"/>
  <c r="AX3" i="11"/>
  <c r="AG3" i="11"/>
  <c r="BA69" i="11" l="1"/>
  <c r="AY69" i="11"/>
  <c r="AZ69" i="11"/>
  <c r="H102" i="11"/>
  <c r="A25" i="11"/>
  <c r="AD194" i="11"/>
  <c r="H112" i="11"/>
  <c r="H160" i="11"/>
  <c r="A44" i="11"/>
  <c r="AM8" i="11"/>
  <c r="AF21" i="11"/>
  <c r="AA195" i="11"/>
  <c r="BI63" i="11"/>
  <c r="H119" i="11"/>
  <c r="A32" i="11"/>
  <c r="Y194" i="11"/>
  <c r="AT56" i="11"/>
  <c r="AM25" i="11"/>
  <c r="V195" i="11"/>
  <c r="V196" i="11"/>
  <c r="V197" i="11"/>
  <c r="AA194" i="11"/>
  <c r="AD192" i="11"/>
  <c r="AC193" i="11"/>
  <c r="AD195" i="11"/>
  <c r="AF196" i="11"/>
  <c r="AD197" i="11"/>
  <c r="AQ50" i="11"/>
  <c r="H153" i="11"/>
  <c r="G59" i="11"/>
  <c r="L56" i="11"/>
  <c r="V56" i="11"/>
  <c r="AB59" i="11"/>
  <c r="AB165" i="11" s="1"/>
  <c r="AV56" i="11"/>
  <c r="V194" i="11"/>
  <c r="W198" i="11"/>
  <c r="W193" i="11"/>
  <c r="Y193" i="11"/>
  <c r="Z195" i="11"/>
  <c r="Z196" i="11"/>
  <c r="Z197" i="11"/>
  <c r="BI21" i="11"/>
  <c r="BI25" i="11"/>
  <c r="U194" i="11"/>
  <c r="V192" i="11"/>
  <c r="W195" i="11"/>
  <c r="Z194" i="11"/>
  <c r="AA193" i="11"/>
  <c r="AF192" i="11"/>
  <c r="AE193" i="11"/>
  <c r="AC194" i="11"/>
  <c r="AF14" i="11"/>
  <c r="BI14" i="11" s="1"/>
  <c r="A14" i="11"/>
  <c r="I102" i="11" s="1"/>
  <c r="AB161" i="11"/>
  <c r="BP25" i="11"/>
  <c r="S194" i="11"/>
  <c r="R59" i="11"/>
  <c r="AB163" i="11" s="1"/>
  <c r="T192" i="11"/>
  <c r="A34" i="11"/>
  <c r="AA56" i="11"/>
  <c r="P14" i="11"/>
  <c r="A21" i="11"/>
  <c r="I112" i="11" s="1"/>
  <c r="BG25" i="11"/>
  <c r="BL25" i="11" s="1"/>
  <c r="S192" i="11"/>
  <c r="H56" i="11"/>
  <c r="M56" i="11"/>
  <c r="R56" i="11"/>
  <c r="W56" i="11"/>
  <c r="AB56" i="11"/>
  <c r="AG56" i="11"/>
  <c r="T198" i="11"/>
  <c r="T193" i="11"/>
  <c r="AM36" i="11"/>
  <c r="AB176" i="11" s="1"/>
  <c r="V198" i="11"/>
  <c r="V193" i="11"/>
  <c r="W196" i="11"/>
  <c r="W197" i="11"/>
  <c r="X198" i="11"/>
  <c r="X193" i="11"/>
  <c r="Y195" i="11"/>
  <c r="Y196" i="11"/>
  <c r="Y197" i="11"/>
  <c r="Y198" i="11"/>
  <c r="AA192" i="11"/>
  <c r="AE192" i="11"/>
  <c r="AD193" i="11"/>
  <c r="AB194" i="11"/>
  <c r="AF56" i="11"/>
  <c r="G161" i="11"/>
  <c r="G162" i="11" s="1"/>
  <c r="F162" i="11"/>
  <c r="F161" i="11"/>
  <c r="H96" i="11"/>
  <c r="E161" i="11"/>
  <c r="E162" i="11" s="1"/>
  <c r="L166" i="11" s="1"/>
  <c r="AY75" i="11"/>
  <c r="BG23" i="11"/>
  <c r="K175" i="11"/>
  <c r="Y74" i="11"/>
  <c r="I119" i="11"/>
  <c r="A8" i="11"/>
  <c r="E56" i="11"/>
  <c r="J56" i="11"/>
  <c r="S193" i="11"/>
  <c r="N59" i="11"/>
  <c r="AB162" i="11" s="1"/>
  <c r="N56" i="11"/>
  <c r="AS32" i="11"/>
  <c r="S56" i="11"/>
  <c r="AU32" i="11"/>
  <c r="AU56" i="11" s="1"/>
  <c r="X56" i="11"/>
  <c r="AC56" i="11"/>
  <c r="AH56" i="11"/>
  <c r="T195" i="11"/>
  <c r="T196" i="11"/>
  <c r="T197" i="11"/>
  <c r="AM34" i="11"/>
  <c r="AB175" i="11" s="1"/>
  <c r="U193" i="11"/>
  <c r="AM38" i="11"/>
  <c r="AB177" i="11" s="1"/>
  <c r="W194" i="11"/>
  <c r="X195" i="11"/>
  <c r="X196" i="11"/>
  <c r="X197" i="11"/>
  <c r="Z192" i="11"/>
  <c r="AA198" i="11"/>
  <c r="AB192" i="11"/>
  <c r="A50" i="11"/>
  <c r="AM50" i="11"/>
  <c r="AB183" i="11" s="1"/>
  <c r="Q56" i="11"/>
  <c r="BG63" i="11"/>
  <c r="BL63" i="11" s="1"/>
  <c r="AM63" i="11" s="1"/>
  <c r="BP63" i="11" s="1"/>
  <c r="A63" i="11"/>
  <c r="I160" i="11" s="1"/>
  <c r="BP14" i="11"/>
  <c r="AR32" i="11"/>
  <c r="A36" i="11"/>
  <c r="X192" i="11"/>
  <c r="A42" i="11"/>
  <c r="AM42" i="11"/>
  <c r="AB179" i="11" s="1"/>
  <c r="AM46" i="11"/>
  <c r="AB181" i="11" s="1"/>
  <c r="G56" i="11"/>
  <c r="BB69" i="11"/>
  <c r="BG21" i="11"/>
  <c r="BL21" i="11" s="1"/>
  <c r="P21" i="11"/>
  <c r="AM21" i="11" s="1"/>
  <c r="BP21" i="11" s="1"/>
  <c r="F56" i="11"/>
  <c r="K56" i="11"/>
  <c r="O56" i="11"/>
  <c r="W59" i="11"/>
  <c r="AB164" i="11" s="1"/>
  <c r="S196" i="11"/>
  <c r="AE56" i="11"/>
  <c r="AP32" i="11"/>
  <c r="T194" i="11"/>
  <c r="U195" i="11"/>
  <c r="U196" i="11"/>
  <c r="U197" i="11"/>
  <c r="U198" i="11"/>
  <c r="W192" i="11"/>
  <c r="X194" i="11"/>
  <c r="AM44" i="11"/>
  <c r="AB180" i="11" s="1"/>
  <c r="Z198" i="11"/>
  <c r="Z193" i="11"/>
  <c r="AA196" i="11"/>
  <c r="AA197" i="11"/>
  <c r="AB193" i="11"/>
  <c r="AF193" i="11"/>
  <c r="AM32" i="11"/>
  <c r="AW32" i="11"/>
  <c r="AW56" i="11" s="1"/>
  <c r="A38" i="11"/>
  <c r="AM40" i="11"/>
  <c r="AB178" i="11" s="1"/>
  <c r="A46" i="11"/>
  <c r="AM48" i="11"/>
  <c r="AB182" i="11" s="1"/>
  <c r="AR50" i="11"/>
  <c r="D56" i="11"/>
  <c r="AG59" i="11"/>
  <c r="AB166" i="11" s="1"/>
  <c r="U192" i="11"/>
  <c r="Y192" i="11"/>
  <c r="AC192" i="11"/>
  <c r="S195" i="11"/>
  <c r="AE195" i="11"/>
  <c r="AC196" i="11"/>
  <c r="S197" i="11"/>
  <c r="AE197" i="11"/>
  <c r="A40" i="11"/>
  <c r="A48" i="11"/>
  <c r="AS50" i="11"/>
  <c r="AB195" i="11"/>
  <c r="AF195" i="11"/>
  <c r="AD196" i="11"/>
  <c r="AB197" i="11"/>
  <c r="AF197" i="11"/>
  <c r="AQ32" i="11"/>
  <c r="AQ56" i="11" s="1"/>
  <c r="U56" i="11"/>
  <c r="Z56" i="11"/>
  <c r="AE194" i="11"/>
  <c r="AC195" i="11"/>
  <c r="AE196" i="11"/>
  <c r="AC197" i="11"/>
  <c r="AF194" i="11"/>
  <c r="AB196" i="11"/>
  <c r="L176" i="11" l="1"/>
  <c r="AR56" i="11"/>
  <c r="AE198" i="11"/>
  <c r="A53" i="11"/>
  <c r="I153" i="11" s="1"/>
  <c r="AD198" i="11"/>
  <c r="BG14" i="11"/>
  <c r="BL14" i="11" s="1"/>
  <c r="L177" i="11"/>
  <c r="L175" i="11"/>
  <c r="L179" i="11" s="1"/>
  <c r="AB74" i="11" s="1"/>
  <c r="AB198" i="11"/>
  <c r="AS56" i="11"/>
  <c r="I96" i="11"/>
  <c r="L178" i="11"/>
  <c r="AF198" i="11"/>
  <c r="K171" i="11"/>
  <c r="L171" i="11" s="1"/>
  <c r="AC198" i="11"/>
  <c r="K165" i="11"/>
  <c r="BA75" i="11"/>
  <c r="AM56" i="11"/>
  <c r="AB174" i="11"/>
  <c r="AB184" i="11" s="1"/>
  <c r="AD184" i="11" s="1"/>
  <c r="L169" i="11" s="1"/>
  <c r="AN53" i="11"/>
  <c r="A73" i="11"/>
  <c r="S198" i="11"/>
  <c r="AV59" i="11"/>
  <c r="AB167" i="11" s="1"/>
  <c r="AB168" i="11" s="1"/>
  <c r="AD168" i="11" s="1"/>
  <c r="L168" i="11" s="1"/>
  <c r="AP56" i="11"/>
  <c r="L167" i="11" l="1"/>
  <c r="L183" i="11"/>
  <c r="AE168" i="11"/>
  <c r="F168" i="11" s="1"/>
  <c r="A69" i="11"/>
  <c r="L170" i="11"/>
  <c r="L165" i="11"/>
  <c r="AF168" i="11"/>
  <c r="Y77" i="11"/>
  <c r="K181" i="11"/>
  <c r="L172" i="11" l="1"/>
  <c r="L185" i="11"/>
  <c r="AB77" i="11" s="1"/>
  <c r="L181" i="11"/>
  <c r="L184" i="11"/>
  <c r="L182" i="11"/>
</calcChain>
</file>

<file path=xl/sharedStrings.xml><?xml version="1.0" encoding="utf-8"?>
<sst xmlns="http://schemas.openxmlformats.org/spreadsheetml/2006/main" count="563" uniqueCount="454">
  <si>
    <t>Imię i nazwisko</t>
  </si>
  <si>
    <t xml:space="preserve">Telefon </t>
  </si>
  <si>
    <t>stacjonarny</t>
  </si>
  <si>
    <t>Adres e-mail</t>
  </si>
  <si>
    <t>Stanowisko</t>
  </si>
  <si>
    <t>Nazwa banku</t>
  </si>
  <si>
    <t>Numer konta</t>
  </si>
  <si>
    <t>Forma własności</t>
  </si>
  <si>
    <t>Struktura własnościowa (udziałowcy itp.)</t>
  </si>
  <si>
    <t>Element D: Dane o działalności firmy</t>
  </si>
  <si>
    <t>Kapitały (zakładowy/akcyjny/założycielski)</t>
  </si>
  <si>
    <t>Przychody ze sprzedaży [mln EUR] rok bieżący / poprzedni</t>
  </si>
  <si>
    <t>Wydatki na inwestycje [mln EUR] rok bieżący / poprzedni</t>
  </si>
  <si>
    <t xml:space="preserve">EBITDA [mln EUR] rok bieżący / poprzedni </t>
  </si>
  <si>
    <t>Ubezpieczenie w działalności</t>
  </si>
  <si>
    <t>Element E: Dane o zatrudnieniu</t>
  </si>
  <si>
    <t>komórkowy</t>
  </si>
  <si>
    <t>Element A: Kontakt w sprawie ankiety / Osoba odp. za wypełnienie ankiety u dostawcy</t>
  </si>
  <si>
    <t>Aktualizowane elementy:</t>
  </si>
  <si>
    <t>Element B: Dane firmy:</t>
  </si>
  <si>
    <t>Element D: Pozostałe dane dotyczące firmy:</t>
  </si>
  <si>
    <t>Komponenty</t>
  </si>
  <si>
    <t xml:space="preserve"> </t>
  </si>
  <si>
    <t>Surowce</t>
  </si>
  <si>
    <t>Półprodukty</t>
  </si>
  <si>
    <t>Element H: Park maszynowy (w tym urządzenia kontrolno-pomiarowe)</t>
  </si>
  <si>
    <t xml:space="preserve">Posiadamy własne laboratorium  </t>
  </si>
  <si>
    <t>Element I: Szczegółowe dane dotyczące lokalizacji produkcji</t>
  </si>
  <si>
    <t>Lista odrębnych lokalizacji (różne kody pocztowe) w których prowadzona jest działalność:</t>
  </si>
  <si>
    <t>Liczba budynków ogółem:</t>
  </si>
  <si>
    <t>Grunty ogółem:</t>
  </si>
  <si>
    <t>Powierzchnia biurowa:</t>
  </si>
  <si>
    <t xml:space="preserve">Czy na nieruchomości ustanowiona jest hipoteka? </t>
  </si>
  <si>
    <t>Element J: Możliwości Przedsiębiorstwa w zakresie projektowania:</t>
  </si>
  <si>
    <t xml:space="preserve">Oprogramowanie CAD/CAM </t>
  </si>
  <si>
    <t>Preferowany format wymiany danych</t>
  </si>
  <si>
    <t>Liczba osób przeszkolonych w CAD/CAM</t>
  </si>
  <si>
    <t>Nazwa</t>
  </si>
  <si>
    <t>Kraj</t>
  </si>
  <si>
    <t>Asortyment</t>
  </si>
  <si>
    <t>Udział w sprzedaży [%]</t>
  </si>
  <si>
    <t>Udział w zakupach [%]</t>
  </si>
  <si>
    <t>Element K: Główni klienci / lista referencyjna oraz zakres współpracy:</t>
  </si>
  <si>
    <t>Element L: Kluczowi dostawcy surowców / półfabrykatów:</t>
  </si>
  <si>
    <t>Możliwość sortowania (opis – zasady organizacji, wydajność, osoba odpowiedz.)</t>
  </si>
  <si>
    <t>Masowa kontrola wymiarowa (opis – zasady organizacji, wydajność, osoba odpowiedz.)</t>
  </si>
  <si>
    <t>Element N: Dane logistyczne</t>
  </si>
  <si>
    <t>Odległość drogowa do Zakładu GRUPY SANOK RUBBER</t>
  </si>
  <si>
    <t>km</t>
  </si>
  <si>
    <t>Godziny otwarcia magazynów</t>
  </si>
  <si>
    <t xml:space="preserve">od poniedziałku do piątku od </t>
  </si>
  <si>
    <t>do</t>
  </si>
  <si>
    <t xml:space="preserve">w soboty od </t>
  </si>
  <si>
    <t>Osoba odpowiedzialna:</t>
  </si>
  <si>
    <t xml:space="preserve">Telefon / e-mail: </t>
  </si>
  <si>
    <t xml:space="preserve">System pracy: </t>
  </si>
  <si>
    <t>Jaki?</t>
  </si>
  <si>
    <t>Element O: System zarządzania jakością / Stosowane narzędzia</t>
  </si>
  <si>
    <t xml:space="preserve">Elementy / metody stosowanie / dostępne w organizacji </t>
  </si>
  <si>
    <t>Certyfikat</t>
  </si>
  <si>
    <t>Posiadany</t>
  </si>
  <si>
    <t>Zaplanowany</t>
  </si>
  <si>
    <t>Data certyfikacji</t>
  </si>
  <si>
    <t>Jednostka ceryfikująca</t>
  </si>
  <si>
    <t>Uwagi</t>
  </si>
  <si>
    <t>ISO 9001</t>
  </si>
  <si>
    <t>IATF 16949</t>
  </si>
  <si>
    <t>VDA 6.1</t>
  </si>
  <si>
    <t>ISO 14001</t>
  </si>
  <si>
    <t>ISO 50001</t>
  </si>
  <si>
    <t>Załączniki</t>
  </si>
  <si>
    <t>Element F: Rodzaj działalności i asortyment                                                     Działalność wyłącznie handlowa?</t>
  </si>
  <si>
    <t>Inne</t>
  </si>
  <si>
    <r>
      <rPr>
        <b/>
        <i/>
        <sz val="9"/>
        <color theme="1"/>
        <rFont val="Roboto"/>
        <charset val="238"/>
      </rPr>
      <t>Prosimy załączyć wykaz w formie elektronicznej</t>
    </r>
    <r>
      <rPr>
        <sz val="9"/>
        <color theme="1"/>
        <rFont val="Roboto"/>
        <charset val="238"/>
      </rPr>
      <t xml:space="preserve"> (MS Word lub MS Excel) zawierający następujące dane:
Typ urządzenia (1), producent (2), rok produkcji (3), kluczowe parametry urządzenia (4), forma własności / właściciel (5)</t>
    </r>
  </si>
  <si>
    <t>Powierzchnia produkcyjna:</t>
  </si>
  <si>
    <t>Powierzchnia magazynowa:</t>
  </si>
  <si>
    <r>
      <rPr>
        <b/>
        <sz val="10"/>
        <color theme="1"/>
        <rFont val="Roboto"/>
        <charset val="238"/>
      </rPr>
      <t>Szanowni Państwo!</t>
    </r>
    <r>
      <rPr>
        <sz val="10"/>
        <color theme="1"/>
        <rFont val="Roboto"/>
        <charset val="238"/>
      </rPr>
      <t xml:space="preserve">
Znajomość dostawcy i jego potencjału wytwórczego ma istotne znaczenie dla GRUPY SANOK RUBBER w zakresie kształtowania efektywnych i korzystnych dla obu stron zasad współpracy z dostawcami.
Mając to na uwadze zwracamy się z prośbą o dostarczenie informacji, o które prosimy w ankiecie. 
W przypadku istotnej zmiany danych ujętych w ankiecie, prosimy o przesłanie zaktualizowanej wersji. 
Niezależnie od tego prosimy o aktualizację danych w ankiecie nie rzadziej niż raz w roku, w terminie do końca grudnia.
Jednocześnie informujemy, że dane przekazane nam przez Państwa będą dostępnie wyłącznie dla osób odpowiedzialnych za realizację procesu zakupów w GRUPIE SANOK RUBBER.
Informacje przekazane przez Państwa są traktowane jako poufne i nie będą udostępniane osobom trzecim bez pisemnej zgody z Państwa strony.
</t>
    </r>
    <r>
      <rPr>
        <b/>
        <i/>
        <sz val="9"/>
        <color theme="1"/>
        <rFont val="Roboto"/>
        <charset val="238"/>
      </rPr>
      <t>Z poważaniem,
Pion Logistyki i Zakupów oraz Dział Zakupów, Planowania produkcji i sprzedaży GRUPY SANOK RUBBER.</t>
    </r>
    <r>
      <rPr>
        <sz val="10"/>
        <color theme="1"/>
        <rFont val="Roboto"/>
        <charset val="238"/>
      </rPr>
      <t xml:space="preserve">
</t>
    </r>
  </si>
  <si>
    <t>Numer NIP / Numer TAX</t>
  </si>
  <si>
    <t>Numer KRS / Licencja Biznesowa</t>
  </si>
  <si>
    <t>Telefon</t>
  </si>
  <si>
    <t>Adres</t>
  </si>
  <si>
    <t>Telfon</t>
  </si>
  <si>
    <t>Fax</t>
  </si>
  <si>
    <t>Strona www</t>
  </si>
  <si>
    <t>Dyrektor Generalny</t>
  </si>
  <si>
    <t>Jakość</t>
  </si>
  <si>
    <t>Sprzedaż</t>
  </si>
  <si>
    <t>Produkcja</t>
  </si>
  <si>
    <t>Logistyka</t>
  </si>
  <si>
    <t>Rozwój</t>
  </si>
  <si>
    <t>Element C: Kierownictwo firmy odpowiedzialne za:</t>
  </si>
  <si>
    <t>Rodzaj polisy</t>
  </si>
  <si>
    <t>Wysokość [EUR]</t>
  </si>
  <si>
    <t>Ogółem</t>
  </si>
  <si>
    <t>Inne nie wyszczególnione powyżej</t>
  </si>
  <si>
    <t>Jakie?</t>
  </si>
  <si>
    <t>Element M: Możliwości Dostawcy w zakresie reakcji na reklamacje:</t>
  </si>
  <si>
    <t>2.1</t>
  </si>
  <si>
    <t>1.1</t>
  </si>
  <si>
    <t>2.3</t>
  </si>
  <si>
    <t>2.4</t>
  </si>
  <si>
    <t>2.6</t>
  </si>
  <si>
    <t>3.1</t>
  </si>
  <si>
    <t>4.1</t>
  </si>
  <si>
    <t>4.9</t>
  </si>
  <si>
    <t>3.3</t>
  </si>
  <si>
    <t>5.1</t>
  </si>
  <si>
    <t>5.2</t>
  </si>
  <si>
    <t>4.2</t>
  </si>
  <si>
    <t>4.3</t>
  </si>
  <si>
    <t>4.4</t>
  </si>
  <si>
    <t>5.6</t>
  </si>
  <si>
    <t>6.1.3</t>
  </si>
  <si>
    <t>6.2.5</t>
  </si>
  <si>
    <t>6.2.6</t>
  </si>
  <si>
    <t>6.4.1</t>
  </si>
  <si>
    <t>6.4.3</t>
  </si>
  <si>
    <t>6.4.4</t>
  </si>
  <si>
    <t>6.5.1</t>
  </si>
  <si>
    <t>6.1</t>
  </si>
  <si>
    <t>P2</t>
  </si>
  <si>
    <t>P3</t>
  </si>
  <si>
    <t>3.4</t>
  </si>
  <si>
    <t>3.5</t>
  </si>
  <si>
    <t>P4</t>
  </si>
  <si>
    <t>4.6</t>
  </si>
  <si>
    <t>4.7</t>
  </si>
  <si>
    <t>4.8</t>
  </si>
  <si>
    <t>P5</t>
  </si>
  <si>
    <t>5.3</t>
  </si>
  <si>
    <t>5.7</t>
  </si>
  <si>
    <t>P6</t>
  </si>
  <si>
    <t>6.1.2</t>
  </si>
  <si>
    <t>6.1.4</t>
  </si>
  <si>
    <t>6.1.5</t>
  </si>
  <si>
    <t>6.3.1</t>
  </si>
  <si>
    <t>6.3.3</t>
  </si>
  <si>
    <t>6.5.2</t>
  </si>
  <si>
    <t>6.6.2</t>
  </si>
  <si>
    <t>6.6.3</t>
  </si>
  <si>
    <t>6.6.4</t>
  </si>
  <si>
    <t>P7</t>
  </si>
  <si>
    <t>n.b.</t>
  </si>
  <si>
    <t>5.1*</t>
  </si>
  <si>
    <t>5.4*</t>
  </si>
  <si>
    <t>5.5*</t>
  </si>
  <si>
    <t>6.1.1*</t>
  </si>
  <si>
    <t>6.2.1*</t>
  </si>
  <si>
    <t>6.2.3*</t>
  </si>
  <si>
    <t>6.2.4*</t>
  </si>
  <si>
    <t>6.3.2*</t>
  </si>
  <si>
    <t>6.4.2*</t>
  </si>
  <si>
    <t>6.5.3*</t>
  </si>
  <si>
    <t>6.5.4*</t>
  </si>
  <si>
    <t>6.6.1*</t>
  </si>
  <si>
    <t>SANOK RC S.A.</t>
  </si>
  <si>
    <r>
      <t xml:space="preserve">
VDA 6.3 Processaudit. Assessment of Quality Capability. Report - </t>
    </r>
    <r>
      <rPr>
        <b/>
        <sz val="12"/>
        <rFont val="Arial"/>
        <family val="2"/>
        <charset val="238"/>
      </rPr>
      <t>Assessment Matrix</t>
    </r>
    <r>
      <rPr>
        <sz val="12"/>
        <rFont val="Arial"/>
        <family val="2"/>
        <charset val="238"/>
      </rPr>
      <t xml:space="preserve">/
</t>
    </r>
    <r>
      <rPr>
        <sz val="12"/>
        <color indexed="12"/>
        <rFont val="Arial"/>
        <family val="2"/>
        <charset val="238"/>
      </rPr>
      <t xml:space="preserve">Audit procesu. Ocena zdolności jakościowej dostawcy. Raport - </t>
    </r>
    <r>
      <rPr>
        <b/>
        <sz val="12"/>
        <color indexed="12"/>
        <rFont val="Arial"/>
        <family val="2"/>
        <charset val="238"/>
      </rPr>
      <t>Matryca oceny</t>
    </r>
    <r>
      <rPr>
        <sz val="12"/>
        <color indexed="12"/>
        <rFont val="Arial"/>
        <family val="2"/>
        <charset val="238"/>
      </rPr>
      <t xml:space="preserve">
</t>
    </r>
  </si>
  <si>
    <r>
      <t xml:space="preserve">Form. F-W1.028
</t>
    </r>
    <r>
      <rPr>
        <sz val="9"/>
        <rFont val="Arial"/>
        <family val="2"/>
        <charset val="238"/>
      </rPr>
      <t>d. nr JSF-W1.3.028</t>
    </r>
    <r>
      <rPr>
        <sz val="11"/>
        <rFont val="Arial"/>
        <family val="2"/>
      </rPr>
      <t xml:space="preserve">
from DiOD Guide/
do przewodnikia DiOD</t>
    </r>
  </si>
  <si>
    <t>Enty</t>
  </si>
  <si>
    <t>Yes/No</t>
  </si>
  <si>
    <t>Bewertung Einzelfragen</t>
  </si>
  <si>
    <t>A</t>
  </si>
  <si>
    <r>
      <t>Development/</t>
    </r>
    <r>
      <rPr>
        <sz val="14"/>
        <color indexed="12"/>
        <rFont val="Arial"/>
        <family val="2"/>
        <charset val="238"/>
      </rPr>
      <t>Projektowanie i rozwój</t>
    </r>
  </si>
  <si>
    <r>
      <t>Supplier/</t>
    </r>
    <r>
      <rPr>
        <sz val="11"/>
        <color indexed="12"/>
        <rFont val="Arial"/>
        <family val="2"/>
        <charset val="238"/>
      </rPr>
      <t>Dostawca:</t>
    </r>
  </si>
  <si>
    <r>
      <t>Report no</t>
    </r>
    <r>
      <rPr>
        <sz val="11"/>
        <color indexed="12"/>
        <rFont val="Arial"/>
        <family val="2"/>
        <charset val="238"/>
      </rPr>
      <t>/Nr raportu</t>
    </r>
    <r>
      <rPr>
        <sz val="11"/>
        <rFont val="Arial"/>
        <family val="2"/>
        <charset val="238"/>
      </rPr>
      <t>:</t>
    </r>
  </si>
  <si>
    <r>
      <t>Generic baseline/</t>
    </r>
    <r>
      <rPr>
        <b/>
        <sz val="9"/>
        <color indexed="12"/>
        <rFont val="Arial"/>
        <family val="2"/>
        <charset val="238"/>
      </rPr>
      <t>Podejście ogólne</t>
    </r>
  </si>
  <si>
    <r>
      <t>Project management/</t>
    </r>
    <r>
      <rPr>
        <sz val="12"/>
        <color indexed="12"/>
        <rFont val="Arial"/>
        <family val="2"/>
        <charset val="238"/>
      </rPr>
      <t>Zarządzanie projektem</t>
    </r>
  </si>
  <si>
    <r>
      <t xml:space="preserve"> Achievment levels/</t>
    </r>
    <r>
      <rPr>
        <b/>
        <sz val="11"/>
        <color indexed="12"/>
        <rFont val="Arial"/>
        <family val="2"/>
        <charset val="238"/>
      </rPr>
      <t>Stopień spełnienia wymagań</t>
    </r>
    <r>
      <rPr>
        <b/>
        <sz val="11"/>
        <rFont val="Arial"/>
        <family val="2"/>
      </rPr>
      <t xml:space="preserve"> [%]</t>
    </r>
  </si>
  <si>
    <t>G1</t>
  </si>
  <si>
    <t>G2</t>
  </si>
  <si>
    <t>G3</t>
  </si>
  <si>
    <t>G4</t>
  </si>
  <si>
    <r>
      <t>2.2</t>
    </r>
    <r>
      <rPr>
        <sz val="12"/>
        <rFont val="Arial"/>
        <family val="2"/>
        <charset val="238"/>
      </rPr>
      <t>*</t>
    </r>
  </si>
  <si>
    <r>
      <t>2.5</t>
    </r>
    <r>
      <rPr>
        <sz val="12"/>
        <rFont val="Arial"/>
        <family val="2"/>
        <charset val="238"/>
      </rPr>
      <t>*</t>
    </r>
  </si>
  <si>
    <r>
      <t>2.7</t>
    </r>
    <r>
      <rPr>
        <sz val="12"/>
        <rFont val="Arial"/>
        <family val="2"/>
        <charset val="238"/>
      </rPr>
      <t>*</t>
    </r>
  </si>
  <si>
    <t>OP</t>
  </si>
  <si>
    <t>CE</t>
  </si>
  <si>
    <t>KO</t>
  </si>
  <si>
    <t>RO</t>
  </si>
  <si>
    <r>
      <t>E</t>
    </r>
    <r>
      <rPr>
        <vertAlign val="subscript"/>
        <sz val="10"/>
        <rFont val="Arial"/>
        <family val="2"/>
      </rPr>
      <t>PM</t>
    </r>
    <r>
      <rPr>
        <vertAlign val="subscript"/>
        <sz val="10"/>
        <rFont val="Arial"/>
        <family val="2"/>
        <charset val="238"/>
      </rPr>
      <t xml:space="preserve"> </t>
    </r>
  </si>
  <si>
    <r>
      <t>Planning the product and process developement/</t>
    </r>
    <r>
      <rPr>
        <sz val="12"/>
        <color indexed="12"/>
        <rFont val="Arial"/>
        <family val="2"/>
        <charset val="238"/>
      </rPr>
      <t>Planowanie projektowania i rozwoju wyrobu i procesu</t>
    </r>
  </si>
  <si>
    <r>
      <t>Product/</t>
    </r>
    <r>
      <rPr>
        <sz val="10"/>
        <color indexed="12"/>
        <rFont val="Arial"/>
        <family val="2"/>
        <charset val="238"/>
      </rPr>
      <t>Wyrób</t>
    </r>
  </si>
  <si>
    <r>
      <t>Process/</t>
    </r>
    <r>
      <rPr>
        <sz val="10"/>
        <color indexed="12"/>
        <rFont val="Arial"/>
        <family val="2"/>
        <charset val="238"/>
      </rPr>
      <t>Proces</t>
    </r>
  </si>
  <si>
    <r>
      <t>3.2</t>
    </r>
    <r>
      <rPr>
        <sz val="12"/>
        <rFont val="Arial"/>
        <family val="2"/>
        <charset val="238"/>
      </rPr>
      <t>*</t>
    </r>
  </si>
  <si>
    <r>
      <t>E</t>
    </r>
    <r>
      <rPr>
        <b/>
        <vertAlign val="subscript"/>
        <sz val="9"/>
        <rFont val="Arial"/>
        <family val="2"/>
      </rPr>
      <t xml:space="preserve">PdP </t>
    </r>
  </si>
  <si>
    <r>
      <t>E</t>
    </r>
    <r>
      <rPr>
        <vertAlign val="subscript"/>
        <sz val="9"/>
        <rFont val="Arial"/>
        <family val="2"/>
        <charset val="238"/>
      </rPr>
      <t xml:space="preserve">PzP </t>
    </r>
  </si>
  <si>
    <r>
      <t>E</t>
    </r>
    <r>
      <rPr>
        <b/>
        <vertAlign val="subscript"/>
        <sz val="10"/>
        <rFont val="Arial"/>
        <family val="2"/>
        <charset val="238"/>
      </rPr>
      <t xml:space="preserve">PP </t>
    </r>
  </si>
  <si>
    <r>
      <t>Carrying out the product and process development/</t>
    </r>
    <r>
      <rPr>
        <sz val="12"/>
        <color indexed="12"/>
        <rFont val="Arial"/>
        <family val="2"/>
        <charset val="238"/>
      </rPr>
      <t>Realizacja projektowania i rozwoju wyrobu i procesu</t>
    </r>
  </si>
  <si>
    <r>
      <t>4.5</t>
    </r>
    <r>
      <rPr>
        <sz val="12"/>
        <rFont val="Arial"/>
        <family val="2"/>
        <charset val="238"/>
      </rPr>
      <t>*</t>
    </r>
  </si>
  <si>
    <t>4.6.</t>
  </si>
  <si>
    <t>4.7.</t>
  </si>
  <si>
    <t>4.8.</t>
  </si>
  <si>
    <t>4.9.</t>
  </si>
  <si>
    <r>
      <t>E</t>
    </r>
    <r>
      <rPr>
        <b/>
        <vertAlign val="subscript"/>
        <sz val="9"/>
        <rFont val="Arial"/>
        <family val="2"/>
      </rPr>
      <t xml:space="preserve">PdR </t>
    </r>
  </si>
  <si>
    <r>
      <t>E</t>
    </r>
    <r>
      <rPr>
        <vertAlign val="subscript"/>
        <sz val="9"/>
        <rFont val="Arial"/>
        <family val="2"/>
        <charset val="238"/>
      </rPr>
      <t xml:space="preserve">PzR </t>
    </r>
  </si>
  <si>
    <r>
      <t>E</t>
    </r>
    <r>
      <rPr>
        <b/>
        <vertAlign val="subscript"/>
        <sz val="10"/>
        <rFont val="Arial"/>
        <family val="2"/>
        <charset val="238"/>
      </rPr>
      <t xml:space="preserve">PR </t>
    </r>
  </si>
  <si>
    <t>B</t>
  </si>
  <si>
    <r>
      <t>Serial production/</t>
    </r>
    <r>
      <rPr>
        <sz val="14"/>
        <color indexed="12"/>
        <rFont val="Arial"/>
        <family val="2"/>
        <charset val="238"/>
      </rPr>
      <t>Produkcja seryjna</t>
    </r>
  </si>
  <si>
    <r>
      <t>Supplier management/</t>
    </r>
    <r>
      <rPr>
        <sz val="12"/>
        <color indexed="12"/>
        <rFont val="Arial"/>
        <family val="2"/>
        <charset val="238"/>
      </rPr>
      <t>Zarządzanie dostawcami</t>
    </r>
  </si>
  <si>
    <r>
      <t>E</t>
    </r>
    <r>
      <rPr>
        <b/>
        <vertAlign val="subscript"/>
        <sz val="10"/>
        <rFont val="Arial"/>
        <family val="2"/>
        <charset val="238"/>
      </rPr>
      <t xml:space="preserve">LM </t>
    </r>
  </si>
  <si>
    <r>
      <t>Process analysis. Production/</t>
    </r>
    <r>
      <rPr>
        <sz val="12"/>
        <color indexed="12"/>
        <rFont val="Arial"/>
        <family val="2"/>
        <charset val="238"/>
      </rPr>
      <t>Analiza procesu. Produkcja</t>
    </r>
  </si>
  <si>
    <r>
      <t xml:space="preserve"> 1 Process input/</t>
    </r>
    <r>
      <rPr>
        <b/>
        <sz val="9"/>
        <color indexed="12"/>
        <rFont val="Arial"/>
        <family val="2"/>
        <charset val="238"/>
      </rPr>
      <t>Dane wejściowe do procesu</t>
    </r>
  </si>
  <si>
    <r>
      <t xml:space="preserve">2  Work content / Process sequence
</t>
    </r>
    <r>
      <rPr>
        <b/>
        <sz val="9"/>
        <color indexed="12"/>
        <rFont val="Arial"/>
        <family val="2"/>
        <charset val="238"/>
      </rPr>
      <t>Treści robocze/Przebieg procesu</t>
    </r>
  </si>
  <si>
    <r>
      <t>3 Process support/</t>
    </r>
    <r>
      <rPr>
        <b/>
        <sz val="8"/>
        <color indexed="12"/>
        <rFont val="Arial"/>
        <family val="2"/>
        <charset val="238"/>
      </rPr>
      <t>Wspomaganie procesu</t>
    </r>
  </si>
  <si>
    <r>
      <t>4 Material Ressources/</t>
    </r>
    <r>
      <rPr>
        <b/>
        <sz val="8"/>
        <color indexed="12"/>
        <rFont val="Arial"/>
        <family val="2"/>
        <charset val="238"/>
      </rPr>
      <t>Zasoby materialne</t>
    </r>
  </si>
  <si>
    <r>
      <t>5 Process effectiveness level/</t>
    </r>
    <r>
      <rPr>
        <b/>
        <sz val="8"/>
        <color indexed="12"/>
        <rFont val="Arial"/>
        <family val="2"/>
        <charset val="238"/>
      </rPr>
      <t>Stopień skuteczności procesu</t>
    </r>
  </si>
  <si>
    <r>
      <t xml:space="preserve">6 Process result / output
</t>
    </r>
    <r>
      <rPr>
        <b/>
        <sz val="8"/>
        <color indexed="12"/>
        <rFont val="Arial"/>
        <family val="2"/>
        <charset val="238"/>
      </rPr>
      <t>Dane wyjściowe z procesu</t>
    </r>
  </si>
  <si>
    <r>
      <t>Process step achievment level/</t>
    </r>
    <r>
      <rPr>
        <b/>
        <sz val="8"/>
        <color indexed="12"/>
        <rFont val="Arial"/>
        <family val="2"/>
        <charset val="238"/>
      </rPr>
      <t>Stopień spełnienia wymagań etapu procesu</t>
    </r>
  </si>
  <si>
    <r>
      <t>7 Transport and part handling/</t>
    </r>
    <r>
      <rPr>
        <b/>
        <sz val="8"/>
        <color indexed="12"/>
        <rFont val="Arial"/>
        <family val="2"/>
        <charset val="238"/>
      </rPr>
      <t>Transport i postępowanie z częściami</t>
    </r>
  </si>
  <si>
    <t>.6.1.2</t>
  </si>
  <si>
    <t>.6.2.2</t>
  </si>
  <si>
    <t>.6.1.3</t>
  </si>
  <si>
    <t>.6.1.4</t>
  </si>
  <si>
    <t>.6.2.5</t>
  </si>
  <si>
    <t>.6.2.6</t>
  </si>
  <si>
    <t>.6.4.4</t>
  </si>
  <si>
    <t>.6.6.2</t>
  </si>
  <si>
    <t>.6.6.3</t>
  </si>
  <si>
    <r>
      <t>Proces step 1/</t>
    </r>
    <r>
      <rPr>
        <sz val="10"/>
        <color indexed="12"/>
        <rFont val="Arial"/>
        <family val="2"/>
        <charset val="238"/>
      </rPr>
      <t>Etap procesu 1</t>
    </r>
    <r>
      <rPr>
        <sz val="10"/>
        <rFont val="Arial"/>
        <family val="2"/>
      </rPr>
      <t>:</t>
    </r>
  </si>
  <si>
    <r>
      <t>E</t>
    </r>
    <r>
      <rPr>
        <b/>
        <vertAlign val="subscript"/>
        <sz val="9"/>
        <rFont val="Arial"/>
        <family val="2"/>
      </rPr>
      <t>1</t>
    </r>
  </si>
  <si>
    <r>
      <t>Process step 2/</t>
    </r>
    <r>
      <rPr>
        <sz val="10"/>
        <color indexed="12"/>
        <rFont val="Arial"/>
        <family val="2"/>
        <charset val="238"/>
      </rPr>
      <t>Etap procesu  2</t>
    </r>
    <r>
      <rPr>
        <sz val="10"/>
        <rFont val="Arial"/>
        <family val="2"/>
      </rPr>
      <t>:</t>
    </r>
  </si>
  <si>
    <r>
      <t>E</t>
    </r>
    <r>
      <rPr>
        <b/>
        <vertAlign val="subscript"/>
        <sz val="9"/>
        <rFont val="Arial"/>
        <family val="2"/>
      </rPr>
      <t>2</t>
    </r>
  </si>
  <si>
    <r>
      <t>Process step 3/</t>
    </r>
    <r>
      <rPr>
        <sz val="10"/>
        <color indexed="12"/>
        <rFont val="Arial"/>
        <family val="2"/>
        <charset val="238"/>
      </rPr>
      <t>Etap procesu 3:</t>
    </r>
  </si>
  <si>
    <r>
      <t>E</t>
    </r>
    <r>
      <rPr>
        <b/>
        <vertAlign val="subscript"/>
        <sz val="9"/>
        <rFont val="Arial"/>
        <family val="2"/>
      </rPr>
      <t>3</t>
    </r>
  </si>
  <si>
    <r>
      <t>Process step 4/</t>
    </r>
    <r>
      <rPr>
        <sz val="10"/>
        <color indexed="12"/>
        <rFont val="Arial"/>
        <family val="2"/>
        <charset val="238"/>
      </rPr>
      <t>Etap procesu 4:</t>
    </r>
  </si>
  <si>
    <r>
      <t>E</t>
    </r>
    <r>
      <rPr>
        <b/>
        <vertAlign val="subscript"/>
        <sz val="9"/>
        <rFont val="Arial"/>
        <family val="2"/>
      </rPr>
      <t>4</t>
    </r>
  </si>
  <si>
    <r>
      <t>Process step 5/</t>
    </r>
    <r>
      <rPr>
        <sz val="10"/>
        <color indexed="12"/>
        <rFont val="Arial"/>
        <family val="2"/>
        <charset val="238"/>
      </rPr>
      <t>Etap procesu 5:</t>
    </r>
  </si>
  <si>
    <r>
      <t>E</t>
    </r>
    <r>
      <rPr>
        <b/>
        <vertAlign val="subscript"/>
        <sz val="9"/>
        <rFont val="Arial"/>
        <family val="2"/>
      </rPr>
      <t>5</t>
    </r>
  </si>
  <si>
    <r>
      <t>Process step 6/</t>
    </r>
    <r>
      <rPr>
        <sz val="10"/>
        <color indexed="12"/>
        <rFont val="Arial"/>
        <family val="2"/>
        <charset val="238"/>
      </rPr>
      <t>Etap procesu 6:</t>
    </r>
  </si>
  <si>
    <r>
      <t>E</t>
    </r>
    <r>
      <rPr>
        <b/>
        <vertAlign val="subscript"/>
        <sz val="9"/>
        <rFont val="Arial"/>
        <family val="2"/>
      </rPr>
      <t>6</t>
    </r>
  </si>
  <si>
    <r>
      <t>Process step 7/</t>
    </r>
    <r>
      <rPr>
        <sz val="10"/>
        <color indexed="12"/>
        <rFont val="Arial"/>
        <family val="2"/>
        <charset val="238"/>
      </rPr>
      <t>Etap procesu 7:</t>
    </r>
  </si>
  <si>
    <r>
      <t>E</t>
    </r>
    <r>
      <rPr>
        <b/>
        <vertAlign val="subscript"/>
        <sz val="9"/>
        <rFont val="Arial"/>
        <family val="2"/>
      </rPr>
      <t>7</t>
    </r>
  </si>
  <si>
    <r>
      <t>Process step 8/</t>
    </r>
    <r>
      <rPr>
        <sz val="10"/>
        <color indexed="12"/>
        <rFont val="Arial"/>
        <family val="2"/>
        <charset val="238"/>
      </rPr>
      <t>Etap procesu 8:</t>
    </r>
  </si>
  <si>
    <r>
      <t>E</t>
    </r>
    <r>
      <rPr>
        <b/>
        <vertAlign val="subscript"/>
        <sz val="9"/>
        <rFont val="Arial"/>
        <family val="2"/>
      </rPr>
      <t>8</t>
    </r>
  </si>
  <si>
    <r>
      <t>Process step 9/</t>
    </r>
    <r>
      <rPr>
        <sz val="10"/>
        <color indexed="12"/>
        <rFont val="Arial"/>
        <family val="2"/>
        <charset val="238"/>
      </rPr>
      <t>Etap procesu 9:</t>
    </r>
  </si>
  <si>
    <r>
      <t>E</t>
    </r>
    <r>
      <rPr>
        <b/>
        <vertAlign val="subscript"/>
        <sz val="9"/>
        <rFont val="Arial"/>
        <family val="2"/>
      </rPr>
      <t>9</t>
    </r>
  </si>
  <si>
    <r>
      <t>Process step 10/</t>
    </r>
    <r>
      <rPr>
        <sz val="10"/>
        <color indexed="12"/>
        <rFont val="Arial"/>
        <family val="2"/>
        <charset val="238"/>
      </rPr>
      <t>Etap procesu 10:</t>
    </r>
  </si>
  <si>
    <r>
      <t>E</t>
    </r>
    <r>
      <rPr>
        <b/>
        <vertAlign val="subscript"/>
        <sz val="9"/>
        <rFont val="Arial"/>
        <family val="2"/>
      </rPr>
      <t>10</t>
    </r>
  </si>
  <si>
    <r>
      <t>E</t>
    </r>
    <r>
      <rPr>
        <b/>
        <vertAlign val="subscript"/>
        <sz val="9"/>
        <rFont val="Arial"/>
        <family val="2"/>
      </rPr>
      <t>11</t>
    </r>
    <r>
      <rPr>
        <sz val="11"/>
        <color indexed="8"/>
        <rFont val="Calibri"/>
        <family val="2"/>
      </rPr>
      <t/>
    </r>
  </si>
  <si>
    <r>
      <t>Assessment of sub-elements in the process analysis (mean value stages 1 - n)/</t>
    </r>
    <r>
      <rPr>
        <sz val="10"/>
        <color indexed="12"/>
        <rFont val="Arial"/>
        <family val="2"/>
        <charset val="238"/>
      </rPr>
      <t>Ocena podelementów do analizy procesu (wartość średnia etapów 1 - n)</t>
    </r>
  </si>
  <si>
    <t>.2</t>
  </si>
  <si>
    <t>.3</t>
  </si>
  <si>
    <t>.4</t>
  </si>
  <si>
    <t>.5</t>
  </si>
  <si>
    <t>.6</t>
  </si>
  <si>
    <r>
      <t>E</t>
    </r>
    <r>
      <rPr>
        <b/>
        <vertAlign val="subscript"/>
        <sz val="8"/>
        <rFont val="Arial"/>
        <family val="2"/>
      </rPr>
      <t>PG</t>
    </r>
  </si>
  <si>
    <r>
      <t>Transport and part handling/</t>
    </r>
    <r>
      <rPr>
        <b/>
        <sz val="9"/>
        <color indexed="12"/>
        <rFont val="Arial"/>
        <family val="2"/>
        <charset val="238"/>
      </rPr>
      <t>Transport i postępowanie z częściami:</t>
    </r>
  </si>
  <si>
    <r>
      <t>E</t>
    </r>
    <r>
      <rPr>
        <b/>
        <vertAlign val="subscript"/>
        <sz val="10"/>
        <rFont val="Arial"/>
        <family val="2"/>
      </rPr>
      <t>u1</t>
    </r>
  </si>
  <si>
    <r>
      <t>E</t>
    </r>
    <r>
      <rPr>
        <b/>
        <vertAlign val="subscript"/>
        <sz val="10"/>
        <rFont val="Arial"/>
        <family val="2"/>
      </rPr>
      <t>u2</t>
    </r>
  </si>
  <si>
    <r>
      <t>E</t>
    </r>
    <r>
      <rPr>
        <b/>
        <vertAlign val="subscript"/>
        <sz val="10"/>
        <rFont val="Arial"/>
        <family val="2"/>
      </rPr>
      <t>u3</t>
    </r>
  </si>
  <si>
    <r>
      <t>E</t>
    </r>
    <r>
      <rPr>
        <b/>
        <vertAlign val="subscript"/>
        <sz val="10"/>
        <rFont val="Arial"/>
        <family val="2"/>
      </rPr>
      <t>u4</t>
    </r>
  </si>
  <si>
    <r>
      <t>E</t>
    </r>
    <r>
      <rPr>
        <b/>
        <vertAlign val="subscript"/>
        <sz val="10"/>
        <rFont val="Arial"/>
        <family val="2"/>
      </rPr>
      <t>u5</t>
    </r>
  </si>
  <si>
    <r>
      <t>E</t>
    </r>
    <r>
      <rPr>
        <b/>
        <vertAlign val="subscript"/>
        <sz val="10"/>
        <rFont val="Arial"/>
        <family val="2"/>
      </rPr>
      <t>u6</t>
    </r>
  </si>
  <si>
    <r>
      <t>E</t>
    </r>
    <r>
      <rPr>
        <b/>
        <vertAlign val="subscript"/>
        <sz val="10"/>
        <rFont val="Arial"/>
        <family val="2"/>
      </rPr>
      <t>u7</t>
    </r>
  </si>
  <si>
    <t>P7-Einzel</t>
  </si>
  <si>
    <t>.7.1*</t>
  </si>
  <si>
    <t>.7.2</t>
  </si>
  <si>
    <t>.7.3*</t>
  </si>
  <si>
    <t>.7.4</t>
  </si>
  <si>
    <t>.7.5</t>
  </si>
  <si>
    <t>.7.6</t>
  </si>
  <si>
    <r>
      <t>Customer support / Customer satisfaction/ Service/</t>
    </r>
    <r>
      <rPr>
        <sz val="12"/>
        <color indexed="12"/>
        <rFont val="Arial"/>
        <family val="2"/>
        <charset val="238"/>
      </rPr>
      <t>Opieka nad klientem/Zadowolenie klienta/Serwis</t>
    </r>
  </si>
  <si>
    <r>
      <t>E</t>
    </r>
    <r>
      <rPr>
        <b/>
        <vertAlign val="subscript"/>
        <sz val="10"/>
        <rFont val="Arial"/>
        <family val="2"/>
        <charset val="238"/>
      </rPr>
      <t>K</t>
    </r>
  </si>
  <si>
    <t>Eu1..Eu7=</t>
  </si>
  <si>
    <r>
      <t>Achievement level against generic baseline/</t>
    </r>
    <r>
      <rPr>
        <b/>
        <sz val="10"/>
        <color indexed="12"/>
        <rFont val="Arial"/>
        <family val="2"/>
        <charset val="238"/>
      </rPr>
      <t>Stopień spełnienia wymagań dla podejścia ogólnego</t>
    </r>
    <r>
      <rPr>
        <b/>
        <sz val="10"/>
        <rFont val="Arial"/>
        <family val="2"/>
      </rPr>
      <t>:</t>
    </r>
  </si>
  <si>
    <t>E1..En=</t>
  </si>
  <si>
    <r>
      <t xml:space="preserve">Overall achievement level EG/
</t>
    </r>
    <r>
      <rPr>
        <b/>
        <vertAlign val="subscript"/>
        <sz val="14"/>
        <color indexed="12"/>
        <rFont val="Arial"/>
        <family val="2"/>
        <charset val="238"/>
      </rPr>
      <t>Całkowity stopień spełnienia wymagań Eg:</t>
    </r>
  </si>
  <si>
    <t>Overall achievement level</t>
  </si>
  <si>
    <r>
      <t>Achievement level/</t>
    </r>
    <r>
      <rPr>
        <sz val="8"/>
        <color indexed="12"/>
        <rFont val="Arial"/>
        <family val="2"/>
        <charset val="238"/>
      </rPr>
      <t>Stopień spełnienia wymagań:</t>
    </r>
  </si>
  <si>
    <r>
      <t>Classified/</t>
    </r>
    <r>
      <rPr>
        <sz val="8"/>
        <color indexed="12"/>
        <rFont val="Arial"/>
        <family val="2"/>
        <charset val="238"/>
      </rPr>
      <t>Klasyfikacja:</t>
    </r>
  </si>
  <si>
    <r>
      <t>Classified/</t>
    </r>
    <r>
      <rPr>
        <sz val="11"/>
        <color indexed="12"/>
        <rFont val="Arial"/>
        <family val="2"/>
        <charset val="238"/>
      </rPr>
      <t>Klasyfikacja:</t>
    </r>
  </si>
  <si>
    <r>
      <t>E</t>
    </r>
    <r>
      <rPr>
        <b/>
        <vertAlign val="subscript"/>
        <sz val="12"/>
        <rFont val="Arial"/>
        <family val="2"/>
        <charset val="238"/>
      </rPr>
      <t>D</t>
    </r>
    <r>
      <rPr>
        <b/>
        <sz val="12"/>
        <rFont val="Arial"/>
        <family val="2"/>
        <charset val="238"/>
      </rPr>
      <t xml:space="preserve"> [%]</t>
    </r>
  </si>
  <si>
    <r>
      <t>E</t>
    </r>
    <r>
      <rPr>
        <b/>
        <vertAlign val="subscript"/>
        <sz val="12"/>
        <rFont val="Arial"/>
        <family val="2"/>
        <charset val="238"/>
      </rPr>
      <t>P</t>
    </r>
    <r>
      <rPr>
        <b/>
        <sz val="12"/>
        <rFont val="Arial"/>
        <family val="2"/>
        <charset val="238"/>
      </rPr>
      <t>[%]</t>
    </r>
  </si>
  <si>
    <r>
      <t xml:space="preserve">Entry/Uwaga! "n.b." = question not assessed/ </t>
    </r>
    <r>
      <rPr>
        <sz val="11"/>
        <color indexed="12"/>
        <rFont val="Arial"/>
        <family val="2"/>
        <charset val="238"/>
      </rPr>
      <t>"n.b."=pytanie nie brane do oceny</t>
    </r>
    <r>
      <rPr>
        <sz val="11"/>
        <rFont val="Arial"/>
        <family val="2"/>
      </rPr>
      <t xml:space="preserve">.Per assessed element 2/3 of all questions must be assessed/ </t>
    </r>
    <r>
      <rPr>
        <sz val="11"/>
        <color indexed="12"/>
        <rFont val="Arial"/>
        <family val="2"/>
        <charset val="238"/>
      </rPr>
      <t>Dla każdego ocenianego elementu oceny należy ocenić co najmniej 2/3 wszystkich pytań</t>
    </r>
    <r>
      <rPr>
        <sz val="11"/>
        <rFont val="Arial"/>
        <family val="2"/>
      </rPr>
      <t>.</t>
    </r>
  </si>
  <si>
    <t>Classification results (A,B,C) must be entered manually, talking into account the gowngrading rule!</t>
  </si>
  <si>
    <t>Wyniki klasyfikacji (A, B, C) mogą być wprowadzone ręcznie w przypadku obniżenia oceny wg. zasad redukcji stopnia kwalifikacji!</t>
  </si>
  <si>
    <t>Question</t>
  </si>
  <si>
    <t>Average at *</t>
  </si>
  <si>
    <t>partly assessment *questions</t>
  </si>
  <si>
    <t>Partly assessment questin with 0 points</t>
  </si>
  <si>
    <t>Prozesschritte</t>
  </si>
  <si>
    <t>WENN(MIN(G58;N58;R58;W58;AB58;AG58;AV58)&lt;70;"C";+WENN(MIN(G58;N58;R58;W58;AB58;AG58;AV58)&lt;80;"B";"A"))</t>
  </si>
  <si>
    <t>Min</t>
  </si>
  <si>
    <t>Eu1</t>
  </si>
  <si>
    <t>G58</t>
  </si>
  <si>
    <t>*-Bew</t>
  </si>
  <si>
    <t>Eu2</t>
  </si>
  <si>
    <t>N58</t>
  </si>
  <si>
    <t>Abwertungsmonitor</t>
  </si>
  <si>
    <t>Eu3</t>
  </si>
  <si>
    <t>R58</t>
  </si>
  <si>
    <t>Eu4</t>
  </si>
  <si>
    <t>W58</t>
  </si>
  <si>
    <t>rechnerisch EG, C&lt;80, B&lt;90,</t>
  </si>
  <si>
    <t>Eu5</t>
  </si>
  <si>
    <t>AB58</t>
  </si>
  <si>
    <t>Formel korrigiert</t>
  </si>
  <si>
    <t>Sternchenfragen gesamt für EG, eine mit 4 "B", eine mit 0 "C"</t>
  </si>
  <si>
    <t>Eu6</t>
  </si>
  <si>
    <t>AG58</t>
  </si>
  <si>
    <t>Keine Frage Teil A u. Teil B darf 0 sein, sonst "B"</t>
  </si>
  <si>
    <t>Eu7</t>
  </si>
  <si>
    <t>AV58</t>
  </si>
  <si>
    <t>Eu1…Eu7, &lt;80 % gibt’s "B", &lt;70 % gibt’s "C"</t>
  </si>
  <si>
    <t>E1…E10 &lt;80 % gibt’s "B", &lt;70 % gibt’s "C"</t>
  </si>
  <si>
    <t>min&gt;70</t>
  </si>
  <si>
    <t>Zeile neu eingefügt</t>
  </si>
  <si>
    <t>neu</t>
  </si>
  <si>
    <t>Teilnoten Epm, Epp, Epr,Elm, Epg, Ek &lt;80 % gibt's "B", &lt;70 % gibt's "C"</t>
  </si>
  <si>
    <t>min&gt;80</t>
  </si>
  <si>
    <t>generisch PV, ZI, KO, RI, &lt;70% gibt's "B"</t>
  </si>
  <si>
    <t>Gesamtrating EG</t>
  </si>
  <si>
    <t>WENN(MIN(AM32:AM50)&lt;70%;"C";+WENN(MIN(AM32:AM50)&lt;80%;"B";"A"))</t>
  </si>
  <si>
    <t>E1</t>
  </si>
  <si>
    <t>am32</t>
  </si>
  <si>
    <t>rechnerisch Ed</t>
  </si>
  <si>
    <t>E2</t>
  </si>
  <si>
    <t>am34</t>
  </si>
  <si>
    <t>Sternchenfragen aus P2, P3,P4</t>
  </si>
  <si>
    <t>E3</t>
  </si>
  <si>
    <t>am36</t>
  </si>
  <si>
    <t>Formel ergänzt</t>
  </si>
  <si>
    <t>Teilnoten Epm, Epp, Epr, &lt;80 % gibt's "B", &lt;70 % gibt's "C"</t>
  </si>
  <si>
    <t>E4</t>
  </si>
  <si>
    <t>am38</t>
  </si>
  <si>
    <t>Keine Frage Teil A Entwicklung darf Null sein, sonst "B"</t>
  </si>
  <si>
    <t>E5</t>
  </si>
  <si>
    <t>am40</t>
  </si>
  <si>
    <t>Gesamt Ed</t>
  </si>
  <si>
    <t>E6</t>
  </si>
  <si>
    <t>am42</t>
  </si>
  <si>
    <t>E7</t>
  </si>
  <si>
    <t>am44</t>
  </si>
  <si>
    <t>rechnerisch Ep</t>
  </si>
  <si>
    <t>E8</t>
  </si>
  <si>
    <t>am46</t>
  </si>
  <si>
    <t>Teilnoten Elm, Epg, EK,E1...En,Eu1...Eu7, &lt;80 gibt’s B, &lt;70 gibt’s C</t>
  </si>
  <si>
    <t>E9</t>
  </si>
  <si>
    <t>am48</t>
  </si>
  <si>
    <t>Keine Frage Teil B Produktion darf Null sein, sonst "B"</t>
  </si>
  <si>
    <t>E10</t>
  </si>
  <si>
    <t>am50</t>
  </si>
  <si>
    <t>Sternchenfragen aus P5, P6, P7</t>
  </si>
  <si>
    <t>Gesamt Ep</t>
  </si>
  <si>
    <t>Achtung:</t>
  </si>
  <si>
    <t>Ergebnis aus Feld "Epp" heißt "ede"</t>
  </si>
  <si>
    <t xml:space="preserve">Prozesschritte bzgl. </t>
  </si>
  <si>
    <t>Egebnis aus Feld "Epr" heißt "epe"</t>
  </si>
  <si>
    <t>Sternchenfrage</t>
  </si>
  <si>
    <t>EU1</t>
  </si>
  <si>
    <t>EU2</t>
  </si>
  <si>
    <t>EU3</t>
  </si>
  <si>
    <t>EU4</t>
  </si>
  <si>
    <t>EU5</t>
  </si>
  <si>
    <t>EU6</t>
  </si>
  <si>
    <t>EU7</t>
  </si>
  <si>
    <t>ISO 45001</t>
  </si>
  <si>
    <t>INNE</t>
  </si>
  <si>
    <t>Certyfikacja Systemu Zarządzania Jakością, Środowiskiem, BHP i Bezpieczeństwem Informacji – proszę zaznaczyć i dołączyć certyfikat</t>
  </si>
  <si>
    <t>ISO 27001</t>
  </si>
  <si>
    <t>Jeżeli nie posiadają Państwo wdrożonego systemu ISO 27001 proszę podać w jaki sposób przestrzegacie Państwo bezpieczeństwa informacji</t>
  </si>
  <si>
    <t>Data:</t>
  </si>
  <si>
    <t>Podpis:</t>
  </si>
  <si>
    <t xml:space="preserve">Dear Sirs!
Knowing our supplier and their productive potential is of significant importance for Sanok RC S.A. in the scope of forming of effective and profitable for both parties principles of cooperation with suppliers.
Taking it into consideration we adress you with a request to provide us with information in the questionnaire. 
In case of any significant changes, please send us all the updates. Also, please update the information about your company by the end of each year.
We inform contemporaneously, that data delivered to us by you will be available exclusively for the persons responsible for realization of the purchasing process at Sanok RC S.A.. Information transferred by you is being treated as confidential and will not be made available to third parties without written consent from you.
Yours sincerely,
Sanok Rubber Company S.A. Purchasing
</t>
  </si>
  <si>
    <t>Updated elements:</t>
  </si>
  <si>
    <t>Element A: Questionnaire contact / Responsible person for completing the questionnaire at the supplier</t>
  </si>
  <si>
    <t>First and last name</t>
  </si>
  <si>
    <t>Position</t>
  </si>
  <si>
    <t>Phone</t>
  </si>
  <si>
    <t xml:space="preserve">E-mail </t>
  </si>
  <si>
    <t>Element B: Communication data:</t>
  </si>
  <si>
    <t>Name</t>
  </si>
  <si>
    <t>Address</t>
  </si>
  <si>
    <t>www page</t>
  </si>
  <si>
    <t>e-mail</t>
  </si>
  <si>
    <t>Element C: Management of the company, persons responsible for areas of the activity of the company:</t>
  </si>
  <si>
    <t xml:space="preserve">Mobile phone </t>
  </si>
  <si>
    <t>Telephone</t>
  </si>
  <si>
    <t>Persons authorized to make statements of will</t>
  </si>
  <si>
    <t>Business matters</t>
  </si>
  <si>
    <t>Quality</t>
  </si>
  <si>
    <t>Production</t>
  </si>
  <si>
    <t>Logistic</t>
  </si>
  <si>
    <t>Dewelopment</t>
  </si>
  <si>
    <t>Element D: Remaining data referring to the company:</t>
  </si>
  <si>
    <t>Name of the bank</t>
  </si>
  <si>
    <t>Account number</t>
  </si>
  <si>
    <t>Tax (VAT) Identification Number</t>
  </si>
  <si>
    <t>Registration in the court register /
Registration in register</t>
  </si>
  <si>
    <t>Form of property</t>
  </si>
  <si>
    <t>Element D: Data about the company activity</t>
  </si>
  <si>
    <t>Property structure (shareholders etc.)</t>
  </si>
  <si>
    <r>
      <t xml:space="preserve">Income from sale [mln </t>
    </r>
    <r>
      <rPr>
        <sz val="9"/>
        <color theme="1"/>
        <rFont val="Calibri"/>
        <family val="2"/>
        <charset val="238"/>
      </rPr>
      <t>€</t>
    </r>
    <r>
      <rPr>
        <sz val="9"/>
        <color theme="1"/>
        <rFont val="Roboto"/>
        <charset val="238"/>
      </rPr>
      <t>] current / last year</t>
    </r>
  </si>
  <si>
    <t>Expenses for investments [mln €] current / last year</t>
  </si>
  <si>
    <t>Net profit before tax [mln €] current / last year</t>
  </si>
  <si>
    <t>Capital (basic/share/initial)</t>
  </si>
  <si>
    <t>Amount of insurance [€]</t>
  </si>
  <si>
    <t xml:space="preserve">Kind of </t>
  </si>
  <si>
    <t xml:space="preserve">Company insurance  </t>
  </si>
  <si>
    <t>Element E: Employment data</t>
  </si>
  <si>
    <t>Total</t>
  </si>
  <si>
    <t>Sale</t>
  </si>
  <si>
    <t>Element F: Type of activity and range of production                                                     Only commercial activity?</t>
  </si>
  <si>
    <t>Component parts</t>
  </si>
  <si>
    <t>Raw materials</t>
  </si>
  <si>
    <t>Half-finished products</t>
  </si>
  <si>
    <t>Other</t>
  </si>
  <si>
    <t>Element H: Machinery (including control-measuring devices)</t>
  </si>
  <si>
    <t>Others not specified above:</t>
  </si>
  <si>
    <t>We are asking to enclose the list in the electronic form (MS Word, MS Excel, .rtf, or .txt)) containing following data: Type of device (1), manufacturer (2), year of production (3), key parameters of the device (4), form of the property / owner (5)</t>
  </si>
  <si>
    <t xml:space="preserve">We possess our own laboratory   </t>
  </si>
  <si>
    <t>Element I: Detailed data referring to the location of production</t>
  </si>
  <si>
    <t>List of separate localizations (different postal codes) where the activity is runned:</t>
  </si>
  <si>
    <t>General number of buildings:</t>
  </si>
  <si>
    <t>Land:</t>
  </si>
  <si>
    <t>Office area:</t>
  </si>
  <si>
    <t>Production area:</t>
  </si>
  <si>
    <t>Warehouse area:</t>
  </si>
  <si>
    <t xml:space="preserve">Does the property has a mortgage? </t>
  </si>
  <si>
    <t>Element J: Capability of the company in the range of designing:</t>
  </si>
  <si>
    <t xml:space="preserve">CAD/CAM software </t>
  </si>
  <si>
    <t>Preferred data exchange format</t>
  </si>
  <si>
    <t>Element K: Main customers / referential list and range of cooperation:</t>
  </si>
  <si>
    <t>Number of persons trained  / working in CAD/CAM</t>
  </si>
  <si>
    <t>Country</t>
  </si>
  <si>
    <t>Assortment</t>
  </si>
  <si>
    <t>Sales volume [%]</t>
  </si>
  <si>
    <t>Element L: Key suppliers of raw materials / of semi-finished products:</t>
  </si>
  <si>
    <t>Purchase volume [%]</t>
  </si>
  <si>
    <t>Element M: Capability of the company in the field of reaction to complaints:</t>
  </si>
  <si>
    <t>Possibility to sort (description - principles of the organization, efficiency, person responsible for realization and the like</t>
  </si>
  <si>
    <t>Mass dimensional control (description - organizational principles, performance, person responding)</t>
  </si>
  <si>
    <t>Element N: Logistic data</t>
  </si>
  <si>
    <t xml:space="preserve">Road distance to Sanok RC </t>
  </si>
  <si>
    <t>Warehouse opening hours</t>
  </si>
  <si>
    <t xml:space="preserve">from Monday to Friday from </t>
  </si>
  <si>
    <t xml:space="preserve">on Saturdays from   </t>
  </si>
  <si>
    <t>to</t>
  </si>
  <si>
    <t>Responsible person:</t>
  </si>
  <si>
    <t xml:space="preserve">Phon / e-mail: </t>
  </si>
  <si>
    <t xml:space="preserve">System of work: </t>
  </si>
  <si>
    <t>Which?</t>
  </si>
  <si>
    <t>Element O: Quality management system / tools used</t>
  </si>
  <si>
    <t>Certification of Quality, Environment, Health and Safety and Information Security Management System - please mark and attach the certificate</t>
  </si>
  <si>
    <t>If you do not have an ISO 27001 system in place, please indicate how you comply with information security</t>
  </si>
  <si>
    <t>Possessed</t>
  </si>
  <si>
    <t>Planned</t>
  </si>
  <si>
    <t>Date of certification</t>
  </si>
  <si>
    <t>Certification organization</t>
  </si>
  <si>
    <t>Comments</t>
  </si>
  <si>
    <t>OTHER</t>
  </si>
  <si>
    <t>Enclosures</t>
  </si>
  <si>
    <t>Date:</t>
  </si>
  <si>
    <t>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</si>
</sst>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quot; x-mal &lt;=70%&quot;"/>
    <numFmt numFmtId="166" formatCode="#\ \&amp;&quot; x-mal kleiner 70%&quot;"/>
  </numFmts>
  <fonts count="78" x14ac:knownFonts="1">
    <font>
      <sz val="11"/>
      <color theme="1"/>
      <name val="Calibri"/>
      <family val="2"/>
      <charset val="238"/>
      <scheme val="minor"/>
    </font>
    <font>
      <sz val="11"/>
      <color theme="1"/>
      <name val="Calibri"/>
      <family val="2"/>
      <charset val="238"/>
      <scheme val="minor"/>
    </font>
    <font>
      <sz val="10"/>
      <name val="Arial"/>
      <family val="2"/>
    </font>
    <font>
      <b/>
      <sz val="20"/>
      <name val="Arial"/>
      <family val="2"/>
    </font>
    <font>
      <sz val="8"/>
      <color theme="1"/>
      <name val="Calibri"/>
      <family val="2"/>
      <charset val="238"/>
      <scheme val="minor"/>
    </font>
    <font>
      <sz val="9"/>
      <color theme="1"/>
      <name val="Calibri"/>
      <family val="2"/>
      <charset val="238"/>
      <scheme val="minor"/>
    </font>
    <font>
      <b/>
      <sz val="8"/>
      <color theme="1"/>
      <name val="Roboto"/>
      <charset val="238"/>
    </font>
    <font>
      <sz val="10"/>
      <color theme="1"/>
      <name val="Roboto"/>
      <charset val="238"/>
    </font>
    <font>
      <b/>
      <sz val="10"/>
      <color theme="1"/>
      <name val="Roboto"/>
      <charset val="238"/>
    </font>
    <font>
      <b/>
      <i/>
      <sz val="9"/>
      <color theme="1"/>
      <name val="Roboto"/>
      <charset val="238"/>
    </font>
    <font>
      <sz val="8"/>
      <color theme="1"/>
      <name val="Roboto"/>
      <charset val="238"/>
    </font>
    <font>
      <sz val="9"/>
      <color theme="1"/>
      <name val="Roboto"/>
      <charset val="238"/>
    </font>
    <font>
      <b/>
      <sz val="9"/>
      <color theme="1"/>
      <name val="Roboto"/>
      <charset val="238"/>
    </font>
    <font>
      <i/>
      <sz val="9"/>
      <color theme="1"/>
      <name val="Roboto"/>
      <charset val="238"/>
    </font>
    <font>
      <b/>
      <sz val="10"/>
      <name val="Arial"/>
      <family val="2"/>
    </font>
    <font>
      <b/>
      <sz val="10"/>
      <name val="Arial"/>
      <family val="2"/>
      <charset val="238"/>
    </font>
    <font>
      <b/>
      <sz val="12"/>
      <name val="Arial"/>
      <family val="2"/>
    </font>
    <font>
      <b/>
      <sz val="9"/>
      <name val="Arial"/>
      <family val="2"/>
    </font>
    <font>
      <sz val="8"/>
      <name val="Arial"/>
      <family val="2"/>
    </font>
    <font>
      <sz val="9"/>
      <name val="Arial"/>
      <family val="2"/>
    </font>
    <font>
      <sz val="9"/>
      <name val="Arial"/>
      <family val="2"/>
      <charset val="238"/>
    </font>
    <font>
      <b/>
      <sz val="8"/>
      <color indexed="10"/>
      <name val="Arial"/>
      <family val="2"/>
    </font>
    <font>
      <b/>
      <sz val="9"/>
      <name val="Arial"/>
      <family val="2"/>
      <charset val="238"/>
    </font>
    <font>
      <b/>
      <sz val="8"/>
      <name val="Arial"/>
      <family val="2"/>
    </font>
    <font>
      <sz val="8"/>
      <name val="Arial"/>
      <family val="2"/>
      <charset val="238"/>
    </font>
    <font>
      <b/>
      <sz val="9"/>
      <color indexed="10"/>
      <name val="Arial"/>
      <family val="2"/>
    </font>
    <font>
      <b/>
      <sz val="11"/>
      <name val="Arial"/>
      <family val="2"/>
    </font>
    <font>
      <sz val="10"/>
      <name val="Arial"/>
      <family val="2"/>
      <charset val="238"/>
    </font>
    <font>
      <sz val="11"/>
      <name val="Arial"/>
      <family val="2"/>
    </font>
    <font>
      <b/>
      <sz val="14"/>
      <name val="Arial"/>
      <family val="2"/>
    </font>
    <font>
      <b/>
      <sz val="12"/>
      <name val="Arial"/>
      <family val="2"/>
      <charset val="238"/>
    </font>
    <font>
      <b/>
      <sz val="12"/>
      <color indexed="12"/>
      <name val="Arial"/>
      <family val="2"/>
      <charset val="238"/>
    </font>
    <font>
      <b/>
      <sz val="10"/>
      <color indexed="12"/>
      <name val="Arial"/>
      <family val="2"/>
      <charset val="238"/>
    </font>
    <font>
      <sz val="12"/>
      <color indexed="12"/>
      <name val="Arial"/>
      <family val="2"/>
      <charset val="238"/>
    </font>
    <font>
      <sz val="12"/>
      <name val="Arial"/>
      <family val="2"/>
      <charset val="238"/>
    </font>
    <font>
      <b/>
      <sz val="9"/>
      <color indexed="12"/>
      <name val="Arial"/>
      <family val="2"/>
      <charset val="238"/>
    </font>
    <font>
      <sz val="14"/>
      <name val="Arial"/>
      <family val="2"/>
      <charset val="238"/>
    </font>
    <font>
      <sz val="14"/>
      <color indexed="12"/>
      <name val="Arial"/>
      <family val="2"/>
      <charset val="238"/>
    </font>
    <font>
      <sz val="10"/>
      <color indexed="12"/>
      <name val="Arial"/>
      <family val="2"/>
      <charset val="238"/>
    </font>
    <font>
      <sz val="11"/>
      <name val="Arial"/>
      <family val="2"/>
      <charset val="238"/>
    </font>
    <font>
      <b/>
      <sz val="11"/>
      <color indexed="8"/>
      <name val="Arial"/>
      <family val="2"/>
      <charset val="238"/>
    </font>
    <font>
      <b/>
      <sz val="24"/>
      <color indexed="62"/>
      <name val="Arial"/>
      <family val="2"/>
      <charset val="238"/>
    </font>
    <font>
      <b/>
      <sz val="11"/>
      <name val="Arial"/>
      <family val="2"/>
      <charset val="238"/>
    </font>
    <font>
      <sz val="11"/>
      <color indexed="12"/>
      <name val="Arial"/>
      <family val="2"/>
      <charset val="238"/>
    </font>
    <font>
      <b/>
      <sz val="11"/>
      <color indexed="12"/>
      <name val="Arial"/>
      <family val="2"/>
      <charset val="238"/>
    </font>
    <font>
      <b/>
      <sz val="13"/>
      <name val="Arial"/>
      <family val="2"/>
    </font>
    <font>
      <sz val="6"/>
      <name val="Arial"/>
      <family val="2"/>
      <charset val="238"/>
    </font>
    <font>
      <sz val="9"/>
      <color indexed="12"/>
      <name val="Arial"/>
      <family val="2"/>
      <charset val="238"/>
    </font>
    <font>
      <b/>
      <sz val="10"/>
      <color indexed="8"/>
      <name val="Calibri"/>
      <family val="2"/>
    </font>
    <font>
      <vertAlign val="subscript"/>
      <sz val="10"/>
      <name val="Arial"/>
      <family val="2"/>
    </font>
    <font>
      <vertAlign val="subscript"/>
      <sz val="10"/>
      <name val="Arial"/>
      <family val="2"/>
      <charset val="238"/>
    </font>
    <font>
      <b/>
      <sz val="11"/>
      <color indexed="9"/>
      <name val="Arial"/>
      <family val="2"/>
      <charset val="238"/>
    </font>
    <font>
      <b/>
      <vertAlign val="subscript"/>
      <sz val="9"/>
      <name val="Arial"/>
      <family val="2"/>
    </font>
    <font>
      <vertAlign val="subscript"/>
      <sz val="9"/>
      <name val="Arial"/>
      <family val="2"/>
      <charset val="238"/>
    </font>
    <font>
      <b/>
      <vertAlign val="subscript"/>
      <sz val="10"/>
      <name val="Arial"/>
      <family val="2"/>
      <charset val="238"/>
    </font>
    <font>
      <b/>
      <sz val="10"/>
      <color indexed="10"/>
      <name val="Arial"/>
      <family val="2"/>
    </font>
    <font>
      <b/>
      <sz val="8"/>
      <color indexed="12"/>
      <name val="Arial"/>
      <family val="2"/>
      <charset val="238"/>
    </font>
    <font>
      <sz val="11"/>
      <color indexed="10"/>
      <name val="Arial"/>
      <family val="2"/>
      <charset val="238"/>
    </font>
    <font>
      <b/>
      <sz val="11"/>
      <color indexed="9"/>
      <name val="Arial"/>
      <family val="2"/>
    </font>
    <font>
      <sz val="11"/>
      <color indexed="8"/>
      <name val="Calibri"/>
      <family val="2"/>
    </font>
    <font>
      <sz val="3"/>
      <name val="Arial"/>
      <family val="2"/>
      <charset val="238"/>
    </font>
    <font>
      <b/>
      <vertAlign val="subscript"/>
      <sz val="8"/>
      <name val="Arial"/>
      <family val="2"/>
    </font>
    <font>
      <sz val="9"/>
      <color indexed="10"/>
      <name val="Arial"/>
      <family val="2"/>
    </font>
    <font>
      <sz val="11"/>
      <color indexed="10"/>
      <name val="Arial"/>
      <family val="2"/>
    </font>
    <font>
      <b/>
      <sz val="11"/>
      <color indexed="10"/>
      <name val="Arial"/>
      <family val="2"/>
    </font>
    <font>
      <b/>
      <vertAlign val="subscript"/>
      <sz val="10"/>
      <name val="Arial"/>
      <family val="2"/>
    </font>
    <font>
      <b/>
      <sz val="9.5"/>
      <name val="Arial"/>
      <family val="2"/>
    </font>
    <font>
      <b/>
      <vertAlign val="subscript"/>
      <sz val="14"/>
      <name val="Arial"/>
      <family val="2"/>
    </font>
    <font>
      <b/>
      <vertAlign val="subscript"/>
      <sz val="14"/>
      <color indexed="12"/>
      <name val="Arial"/>
      <family val="2"/>
      <charset val="238"/>
    </font>
    <font>
      <sz val="8"/>
      <color indexed="12"/>
      <name val="Arial"/>
      <family val="2"/>
      <charset val="238"/>
    </font>
    <font>
      <b/>
      <vertAlign val="subscript"/>
      <sz val="12"/>
      <name val="Arial"/>
      <family val="2"/>
      <charset val="238"/>
    </font>
    <font>
      <b/>
      <sz val="24"/>
      <name val="Arial"/>
      <family val="2"/>
    </font>
    <font>
      <b/>
      <sz val="28"/>
      <name val="Arial"/>
      <family val="2"/>
      <charset val="238"/>
    </font>
    <font>
      <b/>
      <sz val="26"/>
      <name val="Arial"/>
      <family val="2"/>
      <charset val="238"/>
    </font>
    <font>
      <u/>
      <sz val="10"/>
      <name val="Arial"/>
      <family val="2"/>
      <charset val="238"/>
    </font>
    <font>
      <sz val="8"/>
      <color rgb="FF000000"/>
      <name val="Segoe UI"/>
      <family val="2"/>
      <charset val="238"/>
    </font>
    <font>
      <b/>
      <sz val="7"/>
      <color theme="1"/>
      <name val="Roboto"/>
      <charset val="238"/>
    </font>
    <font>
      <sz val="9"/>
      <color theme="1"/>
      <name val="Calibri"/>
      <family val="2"/>
      <charset val="238"/>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14"/>
        <bgColor indexed="64"/>
      </patternFill>
    </fill>
  </fills>
  <borders count="56">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medium">
        <color indexed="64"/>
      </bottom>
      <diagonal/>
    </border>
    <border>
      <left style="thin">
        <color indexed="64"/>
      </left>
      <right/>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hair">
        <color auto="1"/>
      </left>
      <right/>
      <top style="hair">
        <color auto="1"/>
      </top>
      <bottom style="thin">
        <color auto="1"/>
      </bottom>
      <diagonal/>
    </border>
  </borders>
  <cellStyleXfs count="5">
    <xf numFmtId="0" fontId="0" fillId="0" borderId="0"/>
    <xf numFmtId="9" fontId="1" fillId="0" borderId="0" applyFont="0" applyFill="0" applyBorder="0" applyAlignment="0" applyProtection="0"/>
    <xf numFmtId="0" fontId="39" fillId="0" borderId="0"/>
    <xf numFmtId="0" fontId="39" fillId="0" borderId="0"/>
    <xf numFmtId="0" fontId="39" fillId="0" borderId="0"/>
  </cellStyleXfs>
  <cellXfs count="626">
    <xf numFmtId="0" fontId="0" fillId="0" borderId="0" xfId="0"/>
    <xf numFmtId="0" fontId="0" fillId="0" borderId="1" xfId="0" applyBorder="1" applyProtection="1"/>
    <xf numFmtId="0" fontId="0" fillId="0" borderId="0" xfId="0" applyBorder="1" applyProtection="1"/>
    <xf numFmtId="0" fontId="7" fillId="0" borderId="0" xfId="0" applyFont="1" applyBorder="1"/>
    <xf numFmtId="0" fontId="7" fillId="0" borderId="0" xfId="0" applyFont="1"/>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3" xfId="0" applyFont="1" applyBorder="1"/>
    <xf numFmtId="0" fontId="7" fillId="0" borderId="4" xfId="0" applyFont="1" applyBorder="1"/>
    <xf numFmtId="0" fontId="7" fillId="0" borderId="5" xfId="0" applyFont="1" applyBorder="1"/>
    <xf numFmtId="0" fontId="7" fillId="0" borderId="6" xfId="0" applyFont="1" applyBorder="1"/>
    <xf numFmtId="0" fontId="7" fillId="0" borderId="1" xfId="0" applyFont="1" applyBorder="1"/>
    <xf numFmtId="0" fontId="7" fillId="0" borderId="7" xfId="0" applyFont="1" applyBorder="1"/>
    <xf numFmtId="0" fontId="7" fillId="0" borderId="8" xfId="0" applyFont="1" applyBorder="1"/>
    <xf numFmtId="0" fontId="7" fillId="0" borderId="9" xfId="0" applyFont="1" applyBorder="1"/>
    <xf numFmtId="0" fontId="0" fillId="0" borderId="0" xfId="0" applyAlignment="1">
      <alignment horizontal="left"/>
    </xf>
    <xf numFmtId="0" fontId="6" fillId="0" borderId="0" xfId="0" applyFont="1" applyBorder="1"/>
    <xf numFmtId="0" fontId="11" fillId="0" borderId="10" xfId="0" applyFont="1" applyBorder="1" applyAlignment="1">
      <alignment horizontal="center" vertical="center"/>
    </xf>
    <xf numFmtId="0" fontId="12" fillId="0" borderId="3" xfId="0" applyFont="1" applyBorder="1"/>
    <xf numFmtId="0" fontId="12" fillId="0" borderId="6" xfId="0" applyFont="1" applyBorder="1"/>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1" fillId="0" borderId="19" xfId="0" applyFont="1" applyBorder="1" applyAlignment="1">
      <alignment horizontal="left"/>
    </xf>
    <xf numFmtId="0" fontId="11" fillId="0" borderId="20" xfId="0" applyFont="1" applyBorder="1"/>
    <xf numFmtId="0" fontId="11" fillId="0" borderId="22" xfId="0" applyFont="1" applyBorder="1" applyAlignment="1">
      <alignment horizontal="left"/>
    </xf>
    <xf numFmtId="0" fontId="11" fillId="0" borderId="23" xfId="0" applyFont="1" applyBorder="1"/>
    <xf numFmtId="0" fontId="11" fillId="0" borderId="19" xfId="0" applyFont="1" applyBorder="1" applyAlignment="1">
      <alignment horizontal="left" vertical="center"/>
    </xf>
    <xf numFmtId="0" fontId="11" fillId="0" borderId="22" xfId="0" applyFont="1" applyBorder="1" applyAlignment="1">
      <alignment horizontal="left"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19" xfId="0" applyFont="1" applyBorder="1"/>
    <xf numFmtId="0" fontId="11" fillId="0" borderId="19" xfId="0" applyFont="1" applyBorder="1" applyAlignment="1">
      <alignment wrapText="1"/>
    </xf>
    <xf numFmtId="0" fontId="11" fillId="0" borderId="22" xfId="0" applyFont="1" applyBorder="1"/>
    <xf numFmtId="0" fontId="7" fillId="0" borderId="23" xfId="0" applyFont="1" applyBorder="1"/>
    <xf numFmtId="0" fontId="11" fillId="0" borderId="19" xfId="0" applyFont="1" applyBorder="1" applyAlignment="1">
      <alignment vertical="center"/>
    </xf>
    <xf numFmtId="0" fontId="7" fillId="0" borderId="20" xfId="0" applyFont="1" applyBorder="1"/>
    <xf numFmtId="0" fontId="11" fillId="0" borderId="22" xfId="0" applyFont="1" applyFill="1" applyBorder="1" applyAlignment="1">
      <alignment vertical="center"/>
    </xf>
    <xf numFmtId="0" fontId="11" fillId="0" borderId="24" xfId="0" applyFont="1" applyBorder="1" applyAlignment="1">
      <alignment horizontal="center" vertical="center"/>
    </xf>
    <xf numFmtId="0" fontId="11" fillId="0" borderId="19" xfId="0" applyFont="1" applyBorder="1" applyAlignment="1">
      <alignment horizontal="left" vertical="center" wrapText="1"/>
    </xf>
    <xf numFmtId="0" fontId="11" fillId="0" borderId="20" xfId="0" applyFont="1" applyBorder="1" applyAlignment="1">
      <alignment horizontal="left"/>
    </xf>
    <xf numFmtId="0" fontId="11" fillId="0" borderId="23" xfId="0" applyFont="1" applyBorder="1" applyAlignment="1">
      <alignment horizontal="left"/>
    </xf>
    <xf numFmtId="0" fontId="11" fillId="0" borderId="24" xfId="0" applyFont="1" applyBorder="1"/>
    <xf numFmtId="0" fontId="11" fillId="0" borderId="19" xfId="0" applyFont="1" applyFill="1" applyBorder="1" applyAlignment="1">
      <alignment horizontal="left" vertical="center"/>
    </xf>
    <xf numFmtId="0" fontId="11" fillId="0" borderId="29" xfId="0" applyFont="1" applyBorder="1"/>
    <xf numFmtId="0" fontId="11" fillId="0" borderId="30" xfId="0" applyFont="1" applyBorder="1"/>
    <xf numFmtId="0" fontId="7" fillId="0" borderId="32" xfId="0" applyFont="1" applyBorder="1"/>
    <xf numFmtId="0" fontId="7" fillId="0" borderId="33" xfId="0" applyFont="1" applyBorder="1"/>
    <xf numFmtId="0" fontId="11" fillId="0" borderId="20" xfId="0" applyFont="1" applyBorder="1" applyAlignment="1">
      <alignment horizontal="left" vertical="center"/>
    </xf>
    <xf numFmtId="0" fontId="11" fillId="0" borderId="21" xfId="0" applyFont="1" applyBorder="1" applyAlignment="1">
      <alignment horizontal="center" vertical="center"/>
    </xf>
    <xf numFmtId="0" fontId="11" fillId="0" borderId="31" xfId="0" applyFont="1" applyFill="1" applyBorder="1" applyAlignment="1">
      <alignment horizontal="left" vertical="center"/>
    </xf>
    <xf numFmtId="0" fontId="11" fillId="0" borderId="32" xfId="0" applyFont="1" applyBorder="1"/>
    <xf numFmtId="0" fontId="11" fillId="0" borderId="23" xfId="0" applyFont="1" applyBorder="1" applyAlignment="1">
      <alignment horizontal="right" vertical="center"/>
    </xf>
    <xf numFmtId="0" fontId="12" fillId="0" borderId="25" xfId="0" applyFont="1" applyFill="1" applyBorder="1" applyAlignment="1">
      <alignment horizontal="left" vertical="center"/>
    </xf>
    <xf numFmtId="0" fontId="11" fillId="0" borderId="26" xfId="0" applyFont="1" applyBorder="1"/>
    <xf numFmtId="0" fontId="11" fillId="0" borderId="27" xfId="0" applyFont="1" applyBorder="1"/>
    <xf numFmtId="0" fontId="11" fillId="0" borderId="31" xfId="0" applyFont="1" applyBorder="1"/>
    <xf numFmtId="0" fontId="11" fillId="0" borderId="33" xfId="0" applyFont="1" applyBorder="1"/>
    <xf numFmtId="0" fontId="12" fillId="0" borderId="16" xfId="0" applyFont="1" applyBorder="1"/>
    <xf numFmtId="0" fontId="11" fillId="0" borderId="17" xfId="0" applyFont="1" applyBorder="1"/>
    <xf numFmtId="0" fontId="11" fillId="0" borderId="18" xfId="0" applyFont="1" applyBorder="1"/>
    <xf numFmtId="0" fontId="11" fillId="0" borderId="8" xfId="0" applyFont="1" applyBorder="1" applyAlignment="1">
      <alignment horizontal="right"/>
    </xf>
    <xf numFmtId="0" fontId="0" fillId="0" borderId="0" xfId="0" applyBorder="1" applyAlignment="1">
      <alignment horizontal="center" vertical="center"/>
    </xf>
    <xf numFmtId="0" fontId="0" fillId="0" borderId="0" xfId="0" applyFill="1" applyProtection="1"/>
    <xf numFmtId="0" fontId="0" fillId="0" borderId="0" xfId="0" applyBorder="1" applyAlignment="1" applyProtection="1">
      <alignment horizontal="center" vertical="center"/>
    </xf>
    <xf numFmtId="0" fontId="0" fillId="0" borderId="0" xfId="0" applyProtection="1"/>
    <xf numFmtId="0" fontId="0" fillId="0" borderId="8" xfId="0" applyBorder="1" applyProtection="1"/>
    <xf numFmtId="0" fontId="39" fillId="0" borderId="0" xfId="2" applyAlignment="1" applyProtection="1">
      <alignment wrapText="1"/>
    </xf>
    <xf numFmtId="0" fontId="39" fillId="0" borderId="0" xfId="2" applyBorder="1" applyAlignment="1" applyProtection="1">
      <alignment horizontal="centerContinuous"/>
    </xf>
    <xf numFmtId="0" fontId="42" fillId="0" borderId="0" xfId="2" applyFont="1" applyBorder="1" applyAlignment="1" applyProtection="1">
      <alignment horizontal="centerContinuous" vertical="center"/>
    </xf>
    <xf numFmtId="0" fontId="39" fillId="0" borderId="0" xfId="2" applyBorder="1" applyAlignment="1" applyProtection="1">
      <alignment horizontal="centerContinuous" vertical="center"/>
    </xf>
    <xf numFmtId="0" fontId="24" fillId="0" borderId="0" xfId="2" applyFont="1" applyBorder="1" applyAlignment="1" applyProtection="1">
      <alignment horizontal="centerContinuous" vertical="center"/>
    </xf>
    <xf numFmtId="0" fontId="24" fillId="0" borderId="0" xfId="2" applyFont="1" applyBorder="1" applyAlignment="1" applyProtection="1">
      <alignment vertical="center"/>
    </xf>
    <xf numFmtId="1" fontId="42" fillId="0" borderId="0" xfId="2" applyNumberFormat="1" applyFont="1" applyBorder="1" applyAlignment="1" applyProtection="1">
      <alignment vertical="center"/>
    </xf>
    <xf numFmtId="1" fontId="39" fillId="0" borderId="0" xfId="2" applyNumberFormat="1" applyBorder="1" applyAlignment="1" applyProtection="1">
      <alignment horizontal="centerContinuous" vertical="center"/>
    </xf>
    <xf numFmtId="0" fontId="17" fillId="0" borderId="0" xfId="2" applyFont="1" applyBorder="1" applyAlignment="1" applyProtection="1">
      <alignment horizontal="left" vertical="center"/>
    </xf>
    <xf numFmtId="0" fontId="39" fillId="0" borderId="0" xfId="2" applyBorder="1" applyAlignment="1" applyProtection="1">
      <alignment vertical="center"/>
    </xf>
    <xf numFmtId="0" fontId="42" fillId="0" borderId="0" xfId="2" applyFont="1" applyAlignment="1" applyProtection="1">
      <alignment horizontal="centerContinuous" vertical="center"/>
    </xf>
    <xf numFmtId="1" fontId="42" fillId="0" borderId="0" xfId="2" applyNumberFormat="1" applyFont="1" applyBorder="1" applyAlignment="1" applyProtection="1">
      <alignment horizontal="centerContinuous" vertical="center"/>
    </xf>
    <xf numFmtId="1" fontId="39" fillId="0" borderId="0" xfId="2" applyNumberFormat="1" applyBorder="1" applyAlignment="1" applyProtection="1">
      <alignment vertical="top"/>
    </xf>
    <xf numFmtId="0" fontId="19" fillId="0" borderId="0" xfId="2" applyFont="1" applyBorder="1" applyAlignment="1" applyProtection="1">
      <alignment vertical="center"/>
    </xf>
    <xf numFmtId="0" fontId="39" fillId="0" borderId="0" xfId="2" applyBorder="1" applyAlignment="1" applyProtection="1">
      <alignment vertical="top"/>
    </xf>
    <xf numFmtId="0" fontId="24" fillId="0" borderId="0" xfId="2" applyFont="1" applyAlignment="1" applyProtection="1">
      <alignment wrapText="1"/>
    </xf>
    <xf numFmtId="0" fontId="39" fillId="0" borderId="6" xfId="2" applyBorder="1" applyProtection="1"/>
    <xf numFmtId="0" fontId="29" fillId="0" borderId="0" xfId="2" applyFont="1" applyBorder="1" applyAlignment="1" applyProtection="1">
      <alignment vertical="center"/>
    </xf>
    <xf numFmtId="0" fontId="36" fillId="0" borderId="0" xfId="2" applyFont="1" applyBorder="1" applyAlignment="1" applyProtection="1"/>
    <xf numFmtId="0" fontId="42" fillId="0" borderId="0" xfId="2" applyFont="1" applyBorder="1" applyAlignment="1" applyProtection="1">
      <alignment vertical="center"/>
    </xf>
    <xf numFmtId="0" fontId="39" fillId="0" borderId="0" xfId="2" applyBorder="1" applyAlignment="1" applyProtection="1">
      <alignment horizontal="left" vertical="center"/>
    </xf>
    <xf numFmtId="0" fontId="39" fillId="0" borderId="0" xfId="2" applyAlignment="1" applyProtection="1">
      <alignment vertical="center"/>
    </xf>
    <xf numFmtId="1" fontId="39" fillId="0" borderId="0" xfId="2" applyNumberFormat="1" applyAlignment="1" applyProtection="1">
      <alignment vertical="center"/>
    </xf>
    <xf numFmtId="0" fontId="39" fillId="0" borderId="0" xfId="2" applyFont="1" applyBorder="1" applyAlignment="1" applyProtection="1">
      <alignment vertical="center"/>
    </xf>
    <xf numFmtId="9" fontId="39" fillId="0" borderId="0" xfId="2" applyNumberFormat="1" applyFont="1" applyBorder="1" applyAlignment="1" applyProtection="1">
      <alignment vertical="center"/>
    </xf>
    <xf numFmtId="0" fontId="39" fillId="0" borderId="0" xfId="2" applyBorder="1" applyProtection="1"/>
    <xf numFmtId="0" fontId="39" fillId="0" borderId="1" xfId="2" applyBorder="1" applyAlignment="1" applyProtection="1">
      <alignment vertical="center"/>
    </xf>
    <xf numFmtId="0" fontId="16" fillId="0" borderId="0" xfId="3" applyFont="1" applyBorder="1" applyProtection="1"/>
    <xf numFmtId="0" fontId="34" fillId="0" borderId="0" xfId="2" applyFont="1" applyBorder="1" applyAlignment="1" applyProtection="1">
      <alignment vertical="center"/>
    </xf>
    <xf numFmtId="1" fontId="26" fillId="0" borderId="0" xfId="2" applyNumberFormat="1" applyFont="1" applyBorder="1" applyAlignment="1" applyProtection="1">
      <alignment vertical="center"/>
    </xf>
    <xf numFmtId="0" fontId="45" fillId="0" borderId="0" xfId="3" applyFont="1" applyBorder="1" applyProtection="1"/>
    <xf numFmtId="0" fontId="26" fillId="0" borderId="0" xfId="2" applyFont="1" applyBorder="1" applyAlignment="1" applyProtection="1">
      <alignment vertical="center"/>
    </xf>
    <xf numFmtId="0" fontId="46" fillId="0" borderId="0" xfId="2" applyFont="1" applyBorder="1" applyAlignment="1" applyProtection="1">
      <alignment vertical="center" shrinkToFit="1"/>
    </xf>
    <xf numFmtId="0" fontId="20" fillId="0" borderId="0" xfId="2" applyFont="1" applyFill="1" applyBorder="1" applyAlignment="1" applyProtection="1">
      <alignment horizontal="center"/>
    </xf>
    <xf numFmtId="0" fontId="47" fillId="0" borderId="0" xfId="2" applyFont="1" applyFill="1" applyBorder="1" applyAlignment="1" applyProtection="1">
      <alignment vertical="center"/>
    </xf>
    <xf numFmtId="0" fontId="24" fillId="0" borderId="0" xfId="2" applyFont="1" applyFill="1" applyBorder="1" applyAlignment="1" applyProtection="1">
      <alignment vertical="center"/>
    </xf>
    <xf numFmtId="0" fontId="39" fillId="0" borderId="0" xfId="2" applyFill="1" applyBorder="1" applyAlignment="1" applyProtection="1">
      <alignment vertical="center"/>
    </xf>
    <xf numFmtId="0" fontId="48" fillId="0" borderId="0" xfId="0" applyFont="1" applyBorder="1" applyProtection="1"/>
    <xf numFmtId="0" fontId="39" fillId="0" borderId="46" xfId="2" applyFont="1" applyFill="1" applyBorder="1" applyAlignment="1" applyProtection="1">
      <alignment horizontal="center" vertical="center"/>
      <protection locked="0"/>
    </xf>
    <xf numFmtId="1" fontId="39" fillId="0" borderId="0" xfId="2" applyNumberFormat="1" applyFill="1" applyBorder="1" applyAlignment="1" applyProtection="1">
      <alignment vertical="center"/>
    </xf>
    <xf numFmtId="1" fontId="51" fillId="9" borderId="46" xfId="2" applyNumberFormat="1" applyFont="1" applyFill="1" applyBorder="1" applyAlignment="1" applyProtection="1">
      <alignment horizontal="center" vertical="center"/>
    </xf>
    <xf numFmtId="1" fontId="51" fillId="9" borderId="46" xfId="1" applyNumberFormat="1" applyFont="1" applyFill="1" applyBorder="1" applyAlignment="1" applyProtection="1">
      <alignment horizontal="center" vertical="center"/>
    </xf>
    <xf numFmtId="0" fontId="42" fillId="0" borderId="0" xfId="2" applyFont="1" applyFill="1" applyBorder="1" applyAlignment="1" applyProtection="1">
      <alignment vertical="center"/>
    </xf>
    <xf numFmtId="0" fontId="30" fillId="0" borderId="0" xfId="2" applyFont="1" applyBorder="1" applyAlignment="1" applyProtection="1">
      <alignment vertical="center"/>
    </xf>
    <xf numFmtId="0" fontId="27" fillId="0" borderId="0" xfId="2" applyFont="1" applyBorder="1" applyAlignment="1" applyProtection="1">
      <alignment vertical="center"/>
    </xf>
    <xf numFmtId="0" fontId="15" fillId="0" borderId="0" xfId="2" applyFont="1" applyBorder="1" applyAlignment="1" applyProtection="1">
      <alignment vertical="center"/>
    </xf>
    <xf numFmtId="0" fontId="24" fillId="0" borderId="0" xfId="2" applyFont="1" applyFill="1" applyBorder="1" applyAlignment="1" applyProtection="1">
      <alignment horizontal="right" vertical="center"/>
    </xf>
    <xf numFmtId="0" fontId="18" fillId="0" borderId="0" xfId="2" applyFont="1" applyBorder="1" applyAlignment="1" applyProtection="1">
      <alignment horizontal="right" vertical="center"/>
    </xf>
    <xf numFmtId="0" fontId="24" fillId="0" borderId="0" xfId="2" applyFont="1" applyBorder="1" applyAlignment="1" applyProtection="1">
      <alignment horizontal="right" vertical="center"/>
    </xf>
    <xf numFmtId="0" fontId="18" fillId="0" borderId="0" xfId="0" applyFont="1" applyBorder="1" applyAlignment="1" applyProtection="1">
      <alignment horizontal="right"/>
    </xf>
    <xf numFmtId="0" fontId="15" fillId="0" borderId="0" xfId="2" applyFont="1" applyAlignment="1" applyProtection="1">
      <alignment wrapText="1"/>
    </xf>
    <xf numFmtId="0" fontId="15" fillId="0" borderId="6" xfId="2" applyFont="1" applyBorder="1" applyProtection="1"/>
    <xf numFmtId="16" fontId="15" fillId="0" borderId="0" xfId="2" applyNumberFormat="1" applyFont="1" applyBorder="1" applyAlignment="1" applyProtection="1">
      <alignment vertical="center"/>
    </xf>
    <xf numFmtId="0" fontId="15" fillId="0" borderId="0" xfId="2" applyFont="1" applyBorder="1" applyProtection="1"/>
    <xf numFmtId="0" fontId="22" fillId="0" borderId="0" xfId="2" applyFont="1" applyBorder="1" applyAlignment="1" applyProtection="1">
      <alignment horizontal="right" vertical="center"/>
    </xf>
    <xf numFmtId="0" fontId="42" fillId="0" borderId="0" xfId="2" applyFont="1" applyBorder="1" applyProtection="1"/>
    <xf numFmtId="0" fontId="39" fillId="0" borderId="0" xfId="2" applyFont="1" applyFill="1" applyBorder="1" applyAlignment="1" applyProtection="1">
      <alignment horizontal="center" vertical="center"/>
      <protection locked="0"/>
    </xf>
    <xf numFmtId="0" fontId="20" fillId="0" borderId="0" xfId="2" applyFont="1" applyBorder="1" applyAlignment="1" applyProtection="1">
      <alignment horizontal="right" vertical="center"/>
    </xf>
    <xf numFmtId="0" fontId="27" fillId="0" borderId="0" xfId="2" applyFont="1" applyBorder="1" applyAlignment="1" applyProtection="1">
      <alignment horizontal="center" vertical="center"/>
      <protection locked="0"/>
    </xf>
    <xf numFmtId="1" fontId="15" fillId="0" borderId="0" xfId="2" applyNumberFormat="1" applyFont="1" applyBorder="1" applyAlignment="1" applyProtection="1">
      <alignment horizontal="center" vertical="center"/>
    </xf>
    <xf numFmtId="0" fontId="15" fillId="0" borderId="43" xfId="2" applyFont="1" applyBorder="1" applyAlignment="1" applyProtection="1">
      <alignment horizontal="centerContinuous" vertical="center"/>
    </xf>
    <xf numFmtId="0" fontId="15" fillId="0" borderId="38" xfId="2" applyFont="1" applyBorder="1" applyAlignment="1" applyProtection="1">
      <alignment horizontal="centerContinuous" vertical="center"/>
    </xf>
    <xf numFmtId="1" fontId="15" fillId="0" borderId="43" xfId="2" applyNumberFormat="1" applyFont="1" applyBorder="1" applyAlignment="1" applyProtection="1">
      <alignment horizontal="centerContinuous" vertical="center"/>
    </xf>
    <xf numFmtId="0" fontId="0" fillId="0" borderId="0" xfId="0" applyFill="1" applyBorder="1" applyProtection="1"/>
    <xf numFmtId="0" fontId="20" fillId="0" borderId="0" xfId="2" applyFont="1" applyFill="1" applyBorder="1" applyAlignment="1" applyProtection="1">
      <alignment horizontal="right"/>
    </xf>
    <xf numFmtId="0" fontId="20" fillId="0" borderId="0" xfId="2" applyFont="1" applyFill="1" applyBorder="1" applyAlignment="1" applyProtection="1"/>
    <xf numFmtId="0" fontId="39" fillId="0" borderId="0" xfId="2" applyFill="1" applyBorder="1" applyProtection="1"/>
    <xf numFmtId="0" fontId="20" fillId="0" borderId="0" xfId="2" applyFont="1" applyFill="1" applyBorder="1" applyAlignment="1" applyProtection="1">
      <alignment horizontal="right" vertical="distributed"/>
    </xf>
    <xf numFmtId="0" fontId="20" fillId="0" borderId="0" xfId="0" applyFont="1" applyFill="1" applyBorder="1" applyAlignment="1" applyProtection="1">
      <alignment horizontal="right" vertical="distributed"/>
    </xf>
    <xf numFmtId="16" fontId="15" fillId="0" borderId="0" xfId="2" applyNumberFormat="1" applyFont="1" applyFill="1" applyBorder="1" applyAlignment="1" applyProtection="1">
      <alignment vertical="center"/>
    </xf>
    <xf numFmtId="0" fontId="15" fillId="0" borderId="0" xfId="2" applyFont="1" applyFill="1" applyBorder="1" applyProtection="1"/>
    <xf numFmtId="0" fontId="15" fillId="0" borderId="0" xfId="2" applyFont="1" applyFill="1" applyBorder="1" applyAlignment="1" applyProtection="1">
      <alignment vertical="center"/>
    </xf>
    <xf numFmtId="0" fontId="27" fillId="0" borderId="0" xfId="2" applyFont="1" applyFill="1" applyBorder="1" applyAlignment="1" applyProtection="1">
      <alignment horizontal="center" vertical="center"/>
    </xf>
    <xf numFmtId="0" fontId="27" fillId="0" borderId="0" xfId="2" applyFont="1" applyBorder="1" applyAlignment="1" applyProtection="1">
      <alignment horizontal="center" vertical="center"/>
    </xf>
    <xf numFmtId="0" fontId="55" fillId="0" borderId="0" xfId="0" applyFont="1" applyBorder="1" applyProtection="1"/>
    <xf numFmtId="0" fontId="29" fillId="0" borderId="0" xfId="3" applyFont="1" applyBorder="1" applyProtection="1"/>
    <xf numFmtId="0" fontId="36" fillId="0" borderId="0" xfId="2" applyFont="1" applyBorder="1" applyAlignment="1" applyProtection="1">
      <alignment vertical="center"/>
    </xf>
    <xf numFmtId="0" fontId="39" fillId="0" borderId="0" xfId="2" applyBorder="1" applyAlignment="1" applyProtection="1"/>
    <xf numFmtId="0" fontId="42" fillId="0" borderId="0" xfId="2" applyFont="1" applyBorder="1" applyAlignment="1" applyProtection="1"/>
    <xf numFmtId="0" fontId="30" fillId="0" borderId="0" xfId="2" applyFont="1" applyBorder="1" applyAlignment="1" applyProtection="1">
      <alignment horizontal="left" vertical="center"/>
    </xf>
    <xf numFmtId="0" fontId="39" fillId="0" borderId="0" xfId="2" applyBorder="1" applyAlignment="1" applyProtection="1">
      <alignment horizontal="center" vertical="center"/>
    </xf>
    <xf numFmtId="0" fontId="39" fillId="0" borderId="0" xfId="2" applyFont="1" applyBorder="1" applyAlignment="1" applyProtection="1">
      <alignment horizontal="center" vertical="center"/>
    </xf>
    <xf numFmtId="0" fontId="39" fillId="0" borderId="1" xfId="2" applyBorder="1" applyAlignment="1" applyProtection="1">
      <alignment horizontal="center" vertical="center"/>
    </xf>
    <xf numFmtId="0" fontId="42" fillId="0" borderId="1" xfId="2" applyFont="1" applyBorder="1" applyAlignment="1" applyProtection="1">
      <alignment vertical="center"/>
    </xf>
    <xf numFmtId="0" fontId="42" fillId="0" borderId="0" xfId="2" applyFont="1" applyAlignment="1" applyProtection="1">
      <alignment vertical="center"/>
    </xf>
    <xf numFmtId="0" fontId="39" fillId="0" borderId="0" xfId="2" applyAlignment="1" applyProtection="1">
      <alignment horizontal="center" vertical="center"/>
    </xf>
    <xf numFmtId="0" fontId="42" fillId="0" borderId="0" xfId="2" applyFont="1" applyAlignment="1" applyProtection="1">
      <alignment horizontal="center" vertical="center"/>
    </xf>
    <xf numFmtId="1" fontId="42" fillId="0" borderId="0" xfId="2" applyNumberFormat="1" applyFont="1" applyAlignment="1" applyProtection="1">
      <alignment horizontal="center" vertical="center"/>
    </xf>
    <xf numFmtId="0" fontId="20" fillId="0" borderId="0" xfId="2" applyFont="1" applyBorder="1" applyAlignment="1" applyProtection="1">
      <alignment vertical="center"/>
    </xf>
    <xf numFmtId="0" fontId="20" fillId="0" borderId="1" xfId="2" applyFont="1" applyBorder="1" applyAlignment="1" applyProtection="1">
      <alignment vertical="center"/>
    </xf>
    <xf numFmtId="0" fontId="20" fillId="0" borderId="0" xfId="2" applyFont="1" applyAlignment="1" applyProtection="1">
      <alignment vertical="center"/>
    </xf>
    <xf numFmtId="0" fontId="20" fillId="3" borderId="0" xfId="2" applyFont="1" applyFill="1" applyBorder="1" applyAlignment="1" applyProtection="1">
      <alignment vertical="center"/>
    </xf>
    <xf numFmtId="0" fontId="39" fillId="3" borderId="0" xfId="2" applyFill="1" applyBorder="1" applyProtection="1"/>
    <xf numFmtId="0" fontId="57" fillId="3" borderId="0" xfId="2" applyFont="1" applyFill="1" applyBorder="1" applyProtection="1"/>
    <xf numFmtId="0" fontId="27" fillId="0" borderId="0" xfId="2" quotePrefix="1" applyNumberFormat="1" applyFont="1" applyFill="1" applyBorder="1" applyAlignment="1" applyProtection="1">
      <alignment shrinkToFit="1"/>
    </xf>
    <xf numFmtId="0" fontId="27" fillId="0" borderId="0" xfId="2" applyNumberFormat="1" applyFont="1" applyFill="1" applyBorder="1" applyAlignment="1" applyProtection="1">
      <alignment shrinkToFit="1"/>
    </xf>
    <xf numFmtId="0" fontId="27" fillId="0" borderId="0" xfId="2" applyNumberFormat="1" applyFont="1" applyFill="1" applyBorder="1" applyAlignment="1" applyProtection="1">
      <alignment horizontal="right"/>
    </xf>
    <xf numFmtId="0" fontId="27" fillId="0" borderId="0" xfId="2" applyNumberFormat="1" applyFont="1" applyFill="1" applyBorder="1" applyAlignment="1" applyProtection="1">
      <alignment horizontal="right" vertical="center"/>
    </xf>
    <xf numFmtId="0" fontId="20" fillId="0" borderId="0" xfId="2" quotePrefix="1" applyNumberFormat="1" applyFont="1" applyFill="1" applyBorder="1" applyAlignment="1" applyProtection="1">
      <alignment horizontal="distributed" shrinkToFit="1"/>
    </xf>
    <xf numFmtId="0" fontId="27" fillId="0" borderId="0" xfId="2" applyNumberFormat="1" applyFont="1" applyFill="1" applyBorder="1" applyAlignment="1" applyProtection="1">
      <alignment vertical="center"/>
    </xf>
    <xf numFmtId="0" fontId="24" fillId="0" borderId="0" xfId="2" applyFont="1" applyBorder="1" applyAlignment="1" applyProtection="1">
      <alignment horizontal="left" vertical="center"/>
    </xf>
    <xf numFmtId="16" fontId="20" fillId="0" borderId="0" xfId="2" quotePrefix="1" applyNumberFormat="1" applyFont="1" applyBorder="1" applyAlignment="1" applyProtection="1">
      <alignment vertical="center" shrinkToFit="1"/>
    </xf>
    <xf numFmtId="0" fontId="20" fillId="0" borderId="0" xfId="2" applyFont="1" applyBorder="1" applyAlignment="1" applyProtection="1">
      <alignment vertical="center" shrinkToFit="1"/>
    </xf>
    <xf numFmtId="0" fontId="24" fillId="0" borderId="1" xfId="2" applyFont="1" applyBorder="1" applyAlignment="1" applyProtection="1">
      <alignment vertical="center"/>
    </xf>
    <xf numFmtId="0" fontId="24" fillId="0" borderId="0" xfId="2" applyFont="1" applyAlignment="1" applyProtection="1">
      <alignment vertical="center"/>
    </xf>
    <xf numFmtId="0" fontId="42" fillId="3" borderId="0" xfId="2" applyFont="1" applyFill="1" applyBorder="1" applyAlignment="1" applyProtection="1">
      <alignment horizontal="centerContinuous" vertical="center"/>
    </xf>
    <xf numFmtId="1" fontId="42" fillId="3" borderId="0" xfId="2" applyNumberFormat="1" applyFont="1" applyFill="1" applyBorder="1" applyAlignment="1" applyProtection="1">
      <alignment vertical="center"/>
    </xf>
    <xf numFmtId="0" fontId="24" fillId="3" borderId="0" xfId="2" applyFont="1" applyFill="1" applyBorder="1" applyAlignment="1" applyProtection="1">
      <alignment vertical="center"/>
    </xf>
    <xf numFmtId="0" fontId="22" fillId="0" borderId="0" xfId="2" applyFont="1" applyFill="1" applyBorder="1" applyAlignment="1" applyProtection="1">
      <alignment vertical="center"/>
    </xf>
    <xf numFmtId="0" fontId="2" fillId="0" borderId="0" xfId="2" applyFont="1" applyFill="1" applyBorder="1" applyAlignment="1" applyProtection="1">
      <alignment vertical="center"/>
    </xf>
    <xf numFmtId="0" fontId="27" fillId="0" borderId="0" xfId="2" applyFont="1" applyFill="1" applyBorder="1" applyAlignment="1" applyProtection="1">
      <alignment vertical="center"/>
    </xf>
    <xf numFmtId="0" fontId="22" fillId="0" borderId="0" xfId="2" applyFont="1" applyBorder="1" applyAlignment="1" applyProtection="1">
      <alignment vertical="center"/>
    </xf>
    <xf numFmtId="1" fontId="42" fillId="3" borderId="0" xfId="2" applyNumberFormat="1" applyFont="1" applyFill="1" applyBorder="1" applyAlignment="1" applyProtection="1">
      <alignment horizontal="centerContinuous" vertical="center"/>
    </xf>
    <xf numFmtId="0" fontId="22" fillId="0" borderId="0" xfId="2" applyFont="1" applyFill="1" applyBorder="1" applyAlignment="1" applyProtection="1">
      <alignment horizontal="center" vertical="center"/>
    </xf>
    <xf numFmtId="0" fontId="39" fillId="0" borderId="0" xfId="2" applyFont="1" applyFill="1" applyBorder="1" applyAlignment="1" applyProtection="1">
      <alignment horizontal="center" vertical="center"/>
    </xf>
    <xf numFmtId="0" fontId="39" fillId="0" borderId="46" xfId="2" applyFont="1" applyFill="1" applyBorder="1" applyAlignment="1" applyProtection="1">
      <alignment horizontal="center" vertical="center"/>
    </xf>
    <xf numFmtId="0" fontId="27" fillId="0" borderId="0" xfId="2" applyFont="1" applyFill="1" applyBorder="1" applyAlignment="1" applyProtection="1">
      <alignment horizontal="center" vertical="center"/>
      <protection locked="0"/>
    </xf>
    <xf numFmtId="0" fontId="22" fillId="0" borderId="0" xfId="2" applyFont="1" applyBorder="1" applyAlignment="1" applyProtection="1">
      <alignment horizontal="center" vertical="center"/>
    </xf>
    <xf numFmtId="1" fontId="58" fillId="6" borderId="46" xfId="2" applyNumberFormat="1" applyFont="1" applyFill="1" applyBorder="1" applyAlignment="1" applyProtection="1">
      <alignment horizontal="center" vertical="center"/>
    </xf>
    <xf numFmtId="1" fontId="42" fillId="0" borderId="1" xfId="2" applyNumberFormat="1" applyFont="1" applyBorder="1" applyAlignment="1" applyProtection="1">
      <alignment horizontal="center" vertical="center"/>
    </xf>
    <xf numFmtId="0" fontId="14" fillId="3" borderId="0" xfId="0" applyFont="1" applyFill="1" applyBorder="1" applyAlignment="1" applyProtection="1">
      <alignment horizontal="center"/>
      <protection locked="0"/>
    </xf>
    <xf numFmtId="0" fontId="27" fillId="3" borderId="0" xfId="2" applyFont="1" applyFill="1" applyBorder="1" applyAlignment="1" applyProtection="1">
      <alignment horizontal="center" vertical="center"/>
    </xf>
    <xf numFmtId="0" fontId="19" fillId="3" borderId="0" xfId="2" applyFont="1" applyFill="1" applyBorder="1" applyAlignment="1" applyProtection="1">
      <alignment horizontal="center" vertical="center"/>
    </xf>
    <xf numFmtId="0" fontId="39" fillId="3" borderId="0" xfId="2" applyFill="1" applyBorder="1" applyAlignment="1" applyProtection="1">
      <alignment horizontal="center" vertical="center"/>
    </xf>
    <xf numFmtId="9" fontId="15" fillId="3" borderId="0" xfId="1" applyFont="1" applyFill="1" applyBorder="1" applyAlignment="1" applyProtection="1">
      <alignment horizontal="center" vertical="center"/>
    </xf>
    <xf numFmtId="0" fontId="26" fillId="0" borderId="0" xfId="2" applyFont="1" applyBorder="1" applyAlignment="1" applyProtection="1">
      <alignment horizontal="center" vertical="center"/>
    </xf>
    <xf numFmtId="1" fontId="39" fillId="0" borderId="0" xfId="2" applyNumberFormat="1" applyBorder="1" applyAlignment="1" applyProtection="1">
      <alignment horizontal="center" vertical="center"/>
    </xf>
    <xf numFmtId="0" fontId="2" fillId="3" borderId="0" xfId="0" applyFont="1" applyFill="1" applyBorder="1" applyAlignment="1" applyProtection="1">
      <alignment horizontal="center"/>
    </xf>
    <xf numFmtId="0" fontId="39" fillId="3" borderId="0" xfId="2" applyFill="1" applyBorder="1" applyAlignment="1" applyProtection="1">
      <alignment vertical="center"/>
    </xf>
    <xf numFmtId="1" fontId="42" fillId="0" borderId="0" xfId="2" applyNumberFormat="1" applyFont="1" applyBorder="1" applyAlignment="1" applyProtection="1">
      <alignment horizontal="center" vertical="center"/>
    </xf>
    <xf numFmtId="1" fontId="39" fillId="0" borderId="0" xfId="2" applyNumberFormat="1" applyFont="1" applyBorder="1" applyAlignment="1" applyProtection="1">
      <alignment horizontal="center" vertical="center"/>
    </xf>
    <xf numFmtId="0" fontId="15" fillId="0" borderId="0" xfId="2" applyFont="1" applyFill="1" applyBorder="1" applyAlignment="1" applyProtection="1">
      <alignment horizontal="center" vertical="center"/>
    </xf>
    <xf numFmtId="0" fontId="27" fillId="0" borderId="1" xfId="2" applyFont="1" applyBorder="1" applyAlignment="1" applyProtection="1">
      <alignment horizontal="center" vertical="center"/>
    </xf>
    <xf numFmtId="0" fontId="39" fillId="0" borderId="0" xfId="2" applyFont="1" applyAlignment="1" applyProtection="1">
      <alignment wrapText="1"/>
    </xf>
    <xf numFmtId="0" fontId="42" fillId="0" borderId="0" xfId="2" applyFont="1" applyFill="1" applyBorder="1" applyAlignment="1" applyProtection="1">
      <alignment horizontal="center" vertical="center"/>
    </xf>
    <xf numFmtId="0" fontId="0" fillId="3" borderId="0" xfId="0" applyFill="1" applyBorder="1" applyProtection="1"/>
    <xf numFmtId="0" fontId="39" fillId="3" borderId="0" xfId="2" applyFill="1" applyBorder="1" applyAlignment="1" applyProtection="1">
      <alignment horizontal="centerContinuous" vertical="center"/>
    </xf>
    <xf numFmtId="1" fontId="39" fillId="3" borderId="0" xfId="2" applyNumberFormat="1" applyFill="1" applyBorder="1" applyAlignment="1" applyProtection="1">
      <alignment horizontal="centerContinuous" vertical="center"/>
    </xf>
    <xf numFmtId="0" fontId="39" fillId="10" borderId="0" xfId="2" applyFill="1" applyAlignment="1" applyProtection="1">
      <alignment wrapText="1"/>
    </xf>
    <xf numFmtId="0" fontId="2" fillId="0" borderId="0" xfId="2" applyFont="1" applyBorder="1" applyAlignment="1" applyProtection="1">
      <alignment vertical="center"/>
    </xf>
    <xf numFmtId="0" fontId="60" fillId="0" borderId="0" xfId="2" applyFont="1" applyBorder="1" applyAlignment="1" applyProtection="1">
      <alignment vertical="center"/>
    </xf>
    <xf numFmtId="1" fontId="39" fillId="3" borderId="0" xfId="2" applyNumberFormat="1" applyFill="1" applyBorder="1" applyAlignment="1" applyProtection="1">
      <alignment vertical="center"/>
    </xf>
    <xf numFmtId="1" fontId="15" fillId="3" borderId="0" xfId="2" applyNumberFormat="1" applyFont="1" applyFill="1" applyBorder="1" applyAlignment="1" applyProtection="1">
      <alignment horizontal="center" vertical="center"/>
    </xf>
    <xf numFmtId="0" fontId="19" fillId="3" borderId="0" xfId="2" applyFont="1" applyFill="1" applyBorder="1" applyAlignment="1" applyProtection="1">
      <alignment horizontal="center"/>
    </xf>
    <xf numFmtId="0" fontId="0" fillId="3" borderId="0" xfId="0" applyFill="1" applyBorder="1" applyAlignment="1" applyProtection="1"/>
    <xf numFmtId="0" fontId="24" fillId="0" borderId="0" xfId="2" quotePrefix="1" applyFont="1" applyBorder="1" applyAlignment="1" applyProtection="1">
      <alignment vertical="center"/>
    </xf>
    <xf numFmtId="49" fontId="24" fillId="0" borderId="0" xfId="2" applyNumberFormat="1" applyFont="1" applyBorder="1" applyAlignment="1" applyProtection="1">
      <alignment vertical="center"/>
    </xf>
    <xf numFmtId="16" fontId="24" fillId="0" borderId="0" xfId="2" quotePrefix="1" applyNumberFormat="1" applyFont="1" applyBorder="1" applyAlignment="1" applyProtection="1">
      <alignment vertical="center" shrinkToFit="1"/>
    </xf>
    <xf numFmtId="0" fontId="24" fillId="0" borderId="0" xfId="2" applyFont="1" applyBorder="1" applyAlignment="1" applyProtection="1">
      <alignment vertical="center" shrinkToFit="1"/>
    </xf>
    <xf numFmtId="0" fontId="0" fillId="0" borderId="0" xfId="0" applyAlignment="1" applyProtection="1"/>
    <xf numFmtId="1" fontId="28" fillId="8" borderId="53" xfId="2" applyNumberFormat="1" applyFont="1" applyFill="1" applyBorder="1" applyAlignment="1" applyProtection="1">
      <alignment horizontal="center" vertical="center"/>
    </xf>
    <xf numFmtId="1" fontId="28" fillId="0" borderId="0" xfId="0" applyNumberFormat="1" applyFont="1" applyBorder="1" applyProtection="1"/>
    <xf numFmtId="1" fontId="28" fillId="0" borderId="0" xfId="2" applyNumberFormat="1" applyFont="1" applyBorder="1" applyAlignment="1" applyProtection="1">
      <alignment horizontal="center" vertical="center"/>
    </xf>
    <xf numFmtId="1" fontId="24" fillId="0" borderId="0" xfId="2" applyNumberFormat="1" applyFont="1" applyBorder="1" applyAlignment="1" applyProtection="1">
      <alignment horizontal="center" vertical="center"/>
    </xf>
    <xf numFmtId="0" fontId="18" fillId="0" borderId="0" xfId="0" applyFont="1" applyBorder="1" applyAlignment="1" applyProtection="1">
      <alignment horizontal="center" vertical="center"/>
    </xf>
    <xf numFmtId="0" fontId="14" fillId="0" borderId="0" xfId="0" applyFont="1" applyBorder="1" applyProtection="1"/>
    <xf numFmtId="1" fontId="28" fillId="8" borderId="2" xfId="2" applyNumberFormat="1" applyFont="1" applyFill="1" applyBorder="1" applyAlignment="1" applyProtection="1">
      <alignment horizontal="center" vertical="center"/>
    </xf>
    <xf numFmtId="9" fontId="62" fillId="0" borderId="0" xfId="2" applyNumberFormat="1" applyFont="1" applyBorder="1" applyAlignment="1" applyProtection="1">
      <alignment horizontal="center" vertical="center"/>
    </xf>
    <xf numFmtId="0" fontId="27" fillId="0" borderId="0" xfId="2" applyFont="1" applyAlignment="1" applyProtection="1">
      <alignment vertical="center"/>
    </xf>
    <xf numFmtId="0" fontId="15" fillId="0" borderId="0" xfId="2" applyFont="1" applyAlignment="1" applyProtection="1">
      <alignment vertical="center"/>
    </xf>
    <xf numFmtId="0" fontId="63" fillId="0" borderId="0" xfId="2" applyFont="1" applyBorder="1" applyAlignment="1" applyProtection="1">
      <alignment horizontal="center" vertical="center"/>
    </xf>
    <xf numFmtId="1" fontId="39" fillId="0" borderId="0" xfId="2" applyNumberFormat="1" applyBorder="1" applyAlignment="1" applyProtection="1">
      <alignment vertical="center"/>
    </xf>
    <xf numFmtId="0" fontId="22" fillId="0" borderId="0" xfId="2" applyFont="1" applyBorder="1" applyAlignment="1" applyProtection="1">
      <alignment horizontal="left" vertical="center"/>
    </xf>
    <xf numFmtId="0" fontId="39" fillId="0" borderId="0" xfId="2" applyFont="1" applyBorder="1" applyProtection="1"/>
    <xf numFmtId="1" fontId="22" fillId="0" borderId="0" xfId="2" applyNumberFormat="1" applyFont="1" applyBorder="1" applyAlignment="1" applyProtection="1">
      <alignment vertical="center"/>
    </xf>
    <xf numFmtId="1" fontId="15" fillId="0" borderId="0" xfId="2" applyNumberFormat="1" applyFont="1" applyBorder="1" applyAlignment="1" applyProtection="1">
      <alignment vertical="center"/>
    </xf>
    <xf numFmtId="1" fontId="26" fillId="0" borderId="0" xfId="2" applyNumberFormat="1" applyFont="1" applyBorder="1" applyAlignment="1" applyProtection="1">
      <alignment horizontal="center"/>
    </xf>
    <xf numFmtId="10" fontId="64" fillId="0" borderId="0" xfId="2" applyNumberFormat="1" applyFont="1" applyBorder="1" applyProtection="1"/>
    <xf numFmtId="9" fontId="17" fillId="0" borderId="0" xfId="1" applyFont="1" applyBorder="1" applyAlignment="1" applyProtection="1">
      <alignment horizontal="center"/>
    </xf>
    <xf numFmtId="9" fontId="25" fillId="0" borderId="0" xfId="1" applyFont="1" applyBorder="1" applyAlignment="1" applyProtection="1">
      <alignment horizontal="center"/>
    </xf>
    <xf numFmtId="0" fontId="39" fillId="0" borderId="1" xfId="2" applyBorder="1" applyProtection="1"/>
    <xf numFmtId="0" fontId="39" fillId="0" borderId="0" xfId="2" applyProtection="1"/>
    <xf numFmtId="0" fontId="39" fillId="0" borderId="0" xfId="2" applyAlignment="1" applyProtection="1"/>
    <xf numFmtId="1" fontId="39" fillId="0" borderId="0" xfId="2" applyNumberFormat="1" applyBorder="1" applyAlignment="1" applyProtection="1">
      <alignment horizontal="center"/>
    </xf>
    <xf numFmtId="0" fontId="39" fillId="0" borderId="0" xfId="2" applyBorder="1" applyAlignment="1" applyProtection="1">
      <alignment horizontal="center"/>
    </xf>
    <xf numFmtId="0" fontId="14" fillId="0" borderId="0" xfId="2" applyFont="1" applyBorder="1" applyProtection="1"/>
    <xf numFmtId="0" fontId="15" fillId="0" borderId="0" xfId="2" applyFont="1" applyBorder="1" applyAlignment="1" applyProtection="1">
      <alignment horizontal="center" vertical="center"/>
    </xf>
    <xf numFmtId="0" fontId="15" fillId="0" borderId="0" xfId="2" applyFont="1" applyBorder="1" applyAlignment="1" applyProtection="1">
      <alignment horizontal="left" vertical="center"/>
    </xf>
    <xf numFmtId="164" fontId="22" fillId="3" borderId="0" xfId="2" applyNumberFormat="1" applyFont="1" applyFill="1" applyBorder="1" applyAlignment="1" applyProtection="1">
      <alignment horizontal="left" vertical="center"/>
    </xf>
    <xf numFmtId="164" fontId="22" fillId="0" borderId="0" xfId="2" applyNumberFormat="1" applyFont="1" applyFill="1" applyBorder="1" applyAlignment="1" applyProtection="1">
      <alignment horizontal="left" vertical="center"/>
    </xf>
    <xf numFmtId="1" fontId="14" fillId="0" borderId="0" xfId="2" applyNumberFormat="1" applyFont="1" applyBorder="1" applyAlignment="1" applyProtection="1">
      <alignment horizontal="center"/>
    </xf>
    <xf numFmtId="9" fontId="39" fillId="0" borderId="0" xfId="2" applyNumberFormat="1" applyFont="1" applyAlignment="1" applyProtection="1">
      <alignment wrapText="1"/>
    </xf>
    <xf numFmtId="9" fontId="39" fillId="0" borderId="0" xfId="2" applyNumberFormat="1" applyBorder="1" applyAlignment="1" applyProtection="1">
      <alignment vertical="center"/>
    </xf>
    <xf numFmtId="0" fontId="2" fillId="0" borderId="0" xfId="2" applyFont="1" applyFill="1" applyBorder="1" applyAlignment="1" applyProtection="1">
      <alignment horizontal="right" vertical="center"/>
    </xf>
    <xf numFmtId="0" fontId="2" fillId="0" borderId="0" xfId="2" applyFont="1" applyBorder="1" applyAlignment="1" applyProtection="1">
      <alignment horizontal="right" vertical="center"/>
    </xf>
    <xf numFmtId="9" fontId="39" fillId="0" borderId="0" xfId="2" applyNumberFormat="1" applyAlignment="1" applyProtection="1">
      <alignment wrapText="1"/>
    </xf>
    <xf numFmtId="1" fontId="14" fillId="3" borderId="0" xfId="2" applyNumberFormat="1" applyFont="1" applyFill="1" applyBorder="1" applyAlignment="1" applyProtection="1">
      <alignment vertical="center"/>
    </xf>
    <xf numFmtId="0" fontId="0" fillId="0" borderId="0" xfId="0" applyBorder="1" applyAlignment="1" applyProtection="1"/>
    <xf numFmtId="0" fontId="0" fillId="3" borderId="0" xfId="0" applyFill="1" applyBorder="1" applyAlignment="1" applyProtection="1">
      <alignment horizontal="center" vertical="center"/>
    </xf>
    <xf numFmtId="0" fontId="66" fillId="3" borderId="0" xfId="0" applyFont="1" applyFill="1" applyBorder="1" applyAlignment="1" applyProtection="1">
      <alignment vertical="center"/>
    </xf>
    <xf numFmtId="0" fontId="66" fillId="3" borderId="0" xfId="0" applyFont="1" applyFill="1" applyBorder="1" applyAlignment="1" applyProtection="1">
      <alignment horizontal="center" vertical="center"/>
    </xf>
    <xf numFmtId="0" fontId="66" fillId="0" borderId="0" xfId="0" applyFont="1" applyBorder="1" applyAlignment="1" applyProtection="1">
      <alignment horizontal="center" vertical="center"/>
    </xf>
    <xf numFmtId="0" fontId="22" fillId="0" borderId="0" xfId="0" applyFont="1" applyBorder="1" applyAlignment="1" applyProtection="1">
      <alignment horizontal="center" vertical="center"/>
    </xf>
    <xf numFmtId="0" fontId="16" fillId="0" borderId="0" xfId="0" applyFont="1" applyBorder="1" applyAlignment="1" applyProtection="1">
      <alignment vertical="center" wrapText="1"/>
    </xf>
    <xf numFmtId="0" fontId="0" fillId="0" borderId="1" xfId="0" applyBorder="1" applyAlignment="1" applyProtection="1">
      <alignment horizontal="center" vertical="center"/>
    </xf>
    <xf numFmtId="0" fontId="0" fillId="0" borderId="0" xfId="0" applyAlignment="1" applyProtection="1">
      <alignment horizontal="center" vertical="center"/>
    </xf>
    <xf numFmtId="0" fontId="22" fillId="3" borderId="0" xfId="0" applyFont="1" applyFill="1" applyBorder="1" applyAlignment="1" applyProtection="1">
      <alignment vertical="center" wrapText="1"/>
    </xf>
    <xf numFmtId="0" fontId="22" fillId="3" borderId="0" xfId="0" applyFont="1" applyFill="1" applyBorder="1" applyAlignment="1" applyProtection="1">
      <alignment horizontal="center" vertical="center" wrapText="1"/>
    </xf>
    <xf numFmtId="0" fontId="22" fillId="0" borderId="0" xfId="0" applyFont="1" applyBorder="1" applyAlignment="1" applyProtection="1">
      <alignment horizontal="center" vertical="center" wrapText="1"/>
    </xf>
    <xf numFmtId="1" fontId="23" fillId="0" borderId="0" xfId="2" applyNumberFormat="1" applyFont="1" applyBorder="1" applyAlignment="1" applyProtection="1">
      <alignment horizontal="center" vertical="center"/>
    </xf>
    <xf numFmtId="0" fontId="22" fillId="3" borderId="0" xfId="2" applyFont="1" applyFill="1" applyBorder="1" applyAlignment="1" applyProtection="1">
      <alignment horizontal="left" vertical="center"/>
    </xf>
    <xf numFmtId="9" fontId="15" fillId="0" borderId="0" xfId="1" applyFont="1" applyBorder="1" applyAlignment="1" applyProtection="1">
      <alignment horizontal="center" vertical="center"/>
    </xf>
    <xf numFmtId="0" fontId="55" fillId="0" borderId="0" xfId="0" applyFont="1" applyProtection="1"/>
    <xf numFmtId="1" fontId="26" fillId="0" borderId="0" xfId="2" quotePrefix="1" applyNumberFormat="1" applyFont="1" applyBorder="1" applyAlignment="1" applyProtection="1">
      <alignment vertical="center"/>
    </xf>
    <xf numFmtId="1" fontId="14" fillId="0" borderId="0" xfId="2" quotePrefix="1" applyNumberFormat="1" applyFont="1" applyBorder="1" applyAlignment="1" applyProtection="1">
      <alignment horizontal="center" vertical="center"/>
    </xf>
    <xf numFmtId="1" fontId="0" fillId="0" borderId="0" xfId="0" applyNumberFormat="1" applyBorder="1" applyAlignment="1" applyProtection="1">
      <alignment horizontal="center" vertical="center"/>
      <protection locked="0"/>
    </xf>
    <xf numFmtId="1" fontId="14" fillId="0" borderId="0" xfId="0" quotePrefix="1" applyNumberFormat="1" applyFont="1" applyBorder="1" applyAlignment="1" applyProtection="1">
      <alignment vertical="center"/>
    </xf>
    <xf numFmtId="1" fontId="0" fillId="0" borderId="0" xfId="0" applyNumberFormat="1" applyBorder="1" applyAlignment="1" applyProtection="1">
      <alignment vertical="center"/>
      <protection locked="0"/>
    </xf>
    <xf numFmtId="1" fontId="0" fillId="0" borderId="0" xfId="0" applyNumberFormat="1" applyBorder="1" applyAlignment="1" applyProtection="1">
      <alignment vertical="center"/>
    </xf>
    <xf numFmtId="0" fontId="17" fillId="0" borderId="0" xfId="0" applyFont="1" applyBorder="1" applyAlignment="1" applyProtection="1">
      <alignment horizontal="center" vertical="center"/>
    </xf>
    <xf numFmtId="0" fontId="18" fillId="0" borderId="0" xfId="0" applyFont="1" applyBorder="1" applyProtection="1"/>
    <xf numFmtId="0" fontId="18" fillId="0" borderId="0" xfId="0" applyFont="1" applyBorder="1" applyAlignment="1" applyProtection="1">
      <alignment horizontal="left"/>
    </xf>
    <xf numFmtId="0" fontId="28" fillId="0" borderId="0" xfId="2" applyFont="1" applyBorder="1" applyProtection="1"/>
    <xf numFmtId="0" fontId="0" fillId="0" borderId="0" xfId="0" applyBorder="1" applyAlignment="1" applyProtection="1">
      <alignment horizontal="center"/>
    </xf>
    <xf numFmtId="9" fontId="71" fillId="0" borderId="0" xfId="0" applyNumberFormat="1" applyFont="1" applyFill="1" applyBorder="1" applyAlignment="1" applyProtection="1">
      <alignment vertical="center"/>
    </xf>
    <xf numFmtId="1" fontId="72" fillId="0" borderId="0" xfId="0" applyNumberFormat="1" applyFont="1" applyFill="1" applyBorder="1" applyAlignment="1" applyProtection="1">
      <alignment vertical="center"/>
    </xf>
    <xf numFmtId="0" fontId="30" fillId="0" borderId="0" xfId="0" applyFont="1" applyBorder="1" applyAlignment="1" applyProtection="1">
      <alignment vertical="center"/>
    </xf>
    <xf numFmtId="0" fontId="16" fillId="0" borderId="0" xfId="0" applyFont="1" applyBorder="1" applyProtection="1"/>
    <xf numFmtId="1" fontId="15" fillId="0" borderId="0" xfId="0" applyNumberFormat="1" applyFont="1" applyBorder="1" applyAlignment="1" applyProtection="1">
      <alignment horizontal="center" vertical="center"/>
    </xf>
    <xf numFmtId="0" fontId="15" fillId="0" borderId="0" xfId="0" applyFont="1" applyFill="1" applyBorder="1" applyAlignment="1" applyProtection="1">
      <alignment vertical="center"/>
    </xf>
    <xf numFmtId="0" fontId="14" fillId="0" borderId="0" xfId="0" applyFont="1" applyBorder="1" applyAlignment="1" applyProtection="1">
      <alignment horizontal="left" vertical="top" wrapText="1"/>
    </xf>
    <xf numFmtId="0" fontId="14" fillId="0" borderId="1" xfId="0" applyFont="1" applyBorder="1" applyAlignment="1" applyProtection="1">
      <alignment horizontal="left" vertical="top" wrapText="1"/>
    </xf>
    <xf numFmtId="0" fontId="34" fillId="0" borderId="0" xfId="0" applyFont="1" applyBorder="1" applyAlignment="1">
      <alignment horizontal="center" vertical="center"/>
    </xf>
    <xf numFmtId="9" fontId="30" fillId="0" borderId="0" xfId="2" applyNumberFormat="1" applyFont="1" applyBorder="1" applyAlignment="1" applyProtection="1">
      <alignment horizontal="center" vertical="center"/>
    </xf>
    <xf numFmtId="0" fontId="14" fillId="0" borderId="0" xfId="0" applyFont="1" applyBorder="1" applyAlignment="1" applyProtection="1">
      <alignment horizontal="center" vertical="center"/>
    </xf>
    <xf numFmtId="9" fontId="15" fillId="0" borderId="0" xfId="2" applyNumberFormat="1" applyFont="1" applyBorder="1" applyAlignment="1" applyProtection="1">
      <alignment horizontal="center" vertical="center"/>
    </xf>
    <xf numFmtId="0" fontId="28" fillId="0" borderId="6" xfId="0" applyFont="1" applyBorder="1" applyAlignment="1" applyProtection="1">
      <alignment horizontal="left" vertical="center"/>
    </xf>
    <xf numFmtId="0" fontId="15" fillId="3" borderId="0" xfId="0" applyFont="1" applyFill="1" applyBorder="1" applyProtection="1"/>
    <xf numFmtId="0" fontId="2" fillId="3" borderId="0" xfId="0" applyFont="1" applyFill="1" applyBorder="1" applyProtection="1"/>
    <xf numFmtId="0" fontId="2" fillId="0" borderId="0" xfId="2" applyFont="1" applyBorder="1" applyAlignment="1" applyProtection="1">
      <alignment horizontal="left" wrapText="1"/>
    </xf>
    <xf numFmtId="0" fontId="39" fillId="0" borderId="35" xfId="2" applyBorder="1" applyProtection="1"/>
    <xf numFmtId="0" fontId="18" fillId="0" borderId="8" xfId="0" applyFont="1" applyBorder="1" applyProtection="1"/>
    <xf numFmtId="0" fontId="0" fillId="0" borderId="8" xfId="0" applyBorder="1" applyAlignment="1" applyProtection="1">
      <alignment horizontal="right"/>
    </xf>
    <xf numFmtId="0" fontId="0" fillId="0" borderId="8" xfId="0" applyBorder="1" applyAlignment="1" applyProtection="1">
      <alignment horizontal="left"/>
    </xf>
    <xf numFmtId="0" fontId="18" fillId="0" borderId="0" xfId="4" applyFont="1" applyAlignment="1" applyProtection="1">
      <alignment horizontal="left" vertical="center"/>
    </xf>
    <xf numFmtId="0" fontId="0" fillId="0" borderId="0" xfId="0" applyAlignment="1" applyProtection="1">
      <alignment horizontal="left" vertical="center"/>
    </xf>
    <xf numFmtId="0" fontId="0" fillId="0" borderId="0" xfId="0" applyNumberFormat="1" applyProtection="1"/>
    <xf numFmtId="0" fontId="34" fillId="3" borderId="0" xfId="2" applyFont="1" applyFill="1" applyBorder="1" applyProtection="1"/>
    <xf numFmtId="0" fontId="28" fillId="0" borderId="52" xfId="2" applyFont="1" applyBorder="1" applyAlignment="1" applyProtection="1">
      <alignment textRotation="90"/>
    </xf>
    <xf numFmtId="0" fontId="28" fillId="0" borderId="54" xfId="2" applyFont="1" applyBorder="1" applyAlignment="1" applyProtection="1">
      <alignment textRotation="90"/>
    </xf>
    <xf numFmtId="0" fontId="39" fillId="0" borderId="54" xfId="2" applyBorder="1" applyAlignment="1" applyProtection="1">
      <alignment textRotation="90"/>
    </xf>
    <xf numFmtId="0" fontId="39" fillId="0" borderId="54" xfId="2" applyBorder="1" applyProtection="1"/>
    <xf numFmtId="0" fontId="28" fillId="0" borderId="51" xfId="2" applyFont="1" applyBorder="1" applyAlignment="1" applyProtection="1">
      <alignment textRotation="90"/>
    </xf>
    <xf numFmtId="0" fontId="39" fillId="0" borderId="0" xfId="2" applyAlignment="1" applyProtection="1">
      <alignment textRotation="90"/>
    </xf>
    <xf numFmtId="0" fontId="26" fillId="0" borderId="6" xfId="2" applyFont="1" applyBorder="1" applyProtection="1"/>
    <xf numFmtId="2" fontId="39" fillId="0" borderId="6" xfId="2" applyNumberFormat="1" applyFont="1" applyBorder="1" applyProtection="1"/>
    <xf numFmtId="0" fontId="34" fillId="3" borderId="0" xfId="2" applyFont="1" applyFill="1" applyBorder="1" applyAlignment="1" applyProtection="1">
      <alignment horizontal="center"/>
    </xf>
    <xf numFmtId="0" fontId="34" fillId="3" borderId="0" xfId="2" applyFont="1" applyFill="1" applyBorder="1" applyAlignment="1" applyProtection="1">
      <alignment horizontal="left"/>
    </xf>
    <xf numFmtId="49" fontId="26" fillId="0" borderId="6" xfId="2" applyNumberFormat="1" applyFont="1" applyBorder="1" applyProtection="1"/>
    <xf numFmtId="0" fontId="39" fillId="5" borderId="0" xfId="2" applyFill="1" applyBorder="1" applyProtection="1"/>
    <xf numFmtId="0" fontId="39" fillId="0" borderId="0" xfId="2" applyFont="1" applyProtection="1"/>
    <xf numFmtId="0" fontId="39" fillId="0" borderId="0" xfId="2" applyAlignment="1" applyProtection="1">
      <alignment horizontal="center"/>
    </xf>
    <xf numFmtId="49" fontId="39" fillId="0" borderId="6" xfId="2" applyNumberFormat="1" applyFont="1" applyBorder="1" applyProtection="1"/>
    <xf numFmtId="0" fontId="39" fillId="10" borderId="0" xfId="2" applyFill="1" applyBorder="1" applyProtection="1"/>
    <xf numFmtId="0" fontId="39" fillId="10" borderId="1" xfId="2" applyFill="1" applyBorder="1" applyProtection="1"/>
    <xf numFmtId="49" fontId="39" fillId="0" borderId="35" xfId="2" applyNumberFormat="1" applyBorder="1" applyProtection="1"/>
    <xf numFmtId="0" fontId="39" fillId="0" borderId="8" xfId="2" applyBorder="1" applyProtection="1"/>
    <xf numFmtId="0" fontId="39" fillId="0" borderId="8" xfId="2" applyFont="1" applyBorder="1" applyProtection="1"/>
    <xf numFmtId="0" fontId="39" fillId="10" borderId="8" xfId="2" applyFill="1" applyBorder="1" applyProtection="1"/>
    <xf numFmtId="0" fontId="39" fillId="0" borderId="9" xfId="2" applyBorder="1" applyProtection="1"/>
    <xf numFmtId="49" fontId="39" fillId="0" borderId="52" xfId="2" applyNumberFormat="1" applyFont="1" applyBorder="1" applyAlignment="1" applyProtection="1">
      <alignment horizontal="center"/>
    </xf>
    <xf numFmtId="0" fontId="39" fillId="0" borderId="54" xfId="2" applyBorder="1" applyAlignment="1" applyProtection="1">
      <alignment horizontal="center"/>
    </xf>
    <xf numFmtId="0" fontId="39" fillId="0" borderId="51" xfId="2" applyBorder="1" applyAlignment="1" applyProtection="1">
      <alignment horizontal="center"/>
    </xf>
    <xf numFmtId="9" fontId="39" fillId="0" borderId="0" xfId="2" applyNumberFormat="1" applyProtection="1"/>
    <xf numFmtId="49" fontId="39" fillId="0" borderId="43" xfId="2" applyNumberFormat="1" applyFont="1" applyBorder="1" applyAlignment="1" applyProtection="1">
      <alignment horizontal="center"/>
    </xf>
    <xf numFmtId="0" fontId="39" fillId="0" borderId="38" xfId="2" applyBorder="1" applyAlignment="1" applyProtection="1">
      <alignment horizontal="center"/>
    </xf>
    <xf numFmtId="0" fontId="39" fillId="0" borderId="8" xfId="2" applyBorder="1" applyAlignment="1" applyProtection="1">
      <alignment horizontal="center"/>
    </xf>
    <xf numFmtId="0" fontId="39" fillId="0" borderId="9" xfId="2" applyBorder="1" applyAlignment="1" applyProtection="1">
      <alignment horizontal="center"/>
    </xf>
    <xf numFmtId="49" fontId="39" fillId="0" borderId="0" xfId="2" applyNumberFormat="1" applyProtection="1"/>
    <xf numFmtId="0" fontId="14" fillId="3" borderId="0" xfId="2" applyFont="1" applyFill="1" applyBorder="1" applyProtection="1"/>
    <xf numFmtId="0" fontId="39" fillId="3" borderId="41" xfId="2" applyFill="1" applyBorder="1" applyProtection="1"/>
    <xf numFmtId="0" fontId="39" fillId="8" borderId="44" xfId="2" applyFont="1" applyFill="1" applyBorder="1" applyProtection="1"/>
    <xf numFmtId="0" fontId="26" fillId="8" borderId="39" xfId="2" applyFont="1" applyFill="1" applyBorder="1" applyProtection="1"/>
    <xf numFmtId="0" fontId="29" fillId="8" borderId="39" xfId="2" applyFont="1" applyFill="1" applyBorder="1" applyProtection="1"/>
    <xf numFmtId="0" fontId="26" fillId="8" borderId="40" xfId="2" applyFont="1" applyFill="1" applyBorder="1" applyProtection="1"/>
    <xf numFmtId="0" fontId="27" fillId="3" borderId="0" xfId="2" applyFont="1" applyFill="1" applyBorder="1" applyProtection="1"/>
    <xf numFmtId="0" fontId="39" fillId="0" borderId="36" xfId="2" applyBorder="1" applyProtection="1"/>
    <xf numFmtId="0" fontId="39" fillId="0" borderId="41" xfId="2" applyBorder="1" applyProtection="1"/>
    <xf numFmtId="9" fontId="24" fillId="0" borderId="36" xfId="2" applyNumberFormat="1" applyFont="1" applyBorder="1" applyProtection="1"/>
    <xf numFmtId="0" fontId="23" fillId="2" borderId="46" xfId="2" applyFont="1" applyFill="1" applyBorder="1" applyProtection="1"/>
    <xf numFmtId="0" fontId="24" fillId="3" borderId="0" xfId="2" applyFont="1" applyFill="1" applyBorder="1" applyProtection="1"/>
    <xf numFmtId="0" fontId="27" fillId="10" borderId="0" xfId="2" applyFont="1" applyFill="1" applyProtection="1"/>
    <xf numFmtId="0" fontId="27" fillId="10" borderId="0" xfId="2" applyFont="1" applyFill="1" applyBorder="1" applyProtection="1"/>
    <xf numFmtId="0" fontId="39" fillId="3" borderId="0" xfId="2" applyFill="1" applyProtection="1"/>
    <xf numFmtId="0" fontId="39" fillId="3" borderId="0" xfId="2" applyFont="1" applyFill="1" applyBorder="1" applyProtection="1"/>
    <xf numFmtId="0" fontId="39" fillId="3" borderId="41" xfId="2" applyFont="1" applyFill="1" applyBorder="1" applyProtection="1"/>
    <xf numFmtId="0" fontId="24" fillId="0" borderId="36" xfId="2" applyFont="1" applyBorder="1" applyProtection="1"/>
    <xf numFmtId="0" fontId="23" fillId="2" borderId="0" xfId="2" applyFont="1" applyFill="1" applyBorder="1" applyProtection="1"/>
    <xf numFmtId="165" fontId="39" fillId="3" borderId="0" xfId="2" applyNumberFormat="1" applyFill="1" applyProtection="1"/>
    <xf numFmtId="165" fontId="39" fillId="3" borderId="0" xfId="2" applyNumberFormat="1" applyFill="1" applyBorder="1" applyProtection="1"/>
    <xf numFmtId="0" fontId="27" fillId="0" borderId="0" xfId="2" applyFont="1" applyProtection="1"/>
    <xf numFmtId="166" fontId="39" fillId="0" borderId="0" xfId="2" applyNumberFormat="1" applyProtection="1"/>
    <xf numFmtId="0" fontId="39" fillId="0" borderId="46" xfId="2" applyBorder="1" applyProtection="1"/>
    <xf numFmtId="0" fontId="69" fillId="0" borderId="0" xfId="2" applyFont="1" applyBorder="1" applyProtection="1"/>
    <xf numFmtId="0" fontId="69" fillId="3" borderId="0" xfId="2" applyFont="1" applyFill="1" applyBorder="1" applyProtection="1"/>
    <xf numFmtId="0" fontId="27" fillId="5" borderId="0" xfId="2" applyFont="1" applyFill="1" applyProtection="1"/>
    <xf numFmtId="0" fontId="23" fillId="2" borderId="43" xfId="2" applyFont="1" applyFill="1" applyBorder="1" applyProtection="1"/>
    <xf numFmtId="0" fontId="24" fillId="3" borderId="37" xfId="2" applyFont="1" applyFill="1" applyBorder="1" applyProtection="1"/>
    <xf numFmtId="0" fontId="24" fillId="3" borderId="38" xfId="2" applyFont="1" applyFill="1" applyBorder="1" applyProtection="1"/>
    <xf numFmtId="0" fontId="24" fillId="0" borderId="0" xfId="2" applyFont="1" applyBorder="1" applyProtection="1"/>
    <xf numFmtId="9" fontId="24" fillId="0" borderId="0" xfId="2" applyNumberFormat="1" applyFont="1" applyProtection="1"/>
    <xf numFmtId="0" fontId="27" fillId="3" borderId="0" xfId="2" applyFont="1" applyFill="1" applyProtection="1"/>
    <xf numFmtId="0" fontId="24" fillId="0" borderId="45" xfId="2" applyFont="1" applyBorder="1" applyProtection="1"/>
    <xf numFmtId="0" fontId="24" fillId="3" borderId="34" xfId="2" applyFont="1" applyFill="1" applyBorder="1" applyProtection="1"/>
    <xf numFmtId="0" fontId="39" fillId="3" borderId="34" xfId="2" applyFill="1" applyBorder="1" applyProtection="1"/>
    <xf numFmtId="0" fontId="39" fillId="3" borderId="42" xfId="2" applyFill="1" applyBorder="1" applyProtection="1"/>
    <xf numFmtId="0" fontId="24" fillId="0" borderId="0" xfId="2" applyFont="1" applyProtection="1"/>
    <xf numFmtId="0" fontId="74" fillId="10" borderId="52" xfId="2" applyFont="1" applyFill="1" applyBorder="1" applyProtection="1"/>
    <xf numFmtId="0" fontId="27" fillId="10" borderId="54" xfId="2" applyFont="1" applyFill="1" applyBorder="1" applyProtection="1"/>
    <xf numFmtId="0" fontId="27" fillId="10" borderId="51" xfId="2" applyFont="1" applyFill="1" applyBorder="1" applyProtection="1"/>
    <xf numFmtId="0" fontId="27" fillId="10" borderId="6" xfId="2" applyFont="1" applyFill="1" applyBorder="1" applyProtection="1"/>
    <xf numFmtId="0" fontId="27" fillId="10" borderId="1" xfId="2" applyFont="1" applyFill="1" applyBorder="1" applyProtection="1"/>
    <xf numFmtId="0" fontId="27" fillId="10" borderId="35" xfId="2" applyFont="1" applyFill="1" applyBorder="1" applyProtection="1"/>
    <xf numFmtId="0" fontId="27" fillId="10" borderId="8" xfId="2" applyFont="1" applyFill="1" applyBorder="1" applyProtection="1"/>
    <xf numFmtId="0" fontId="27" fillId="10" borderId="9" xfId="2" applyFont="1" applyFill="1" applyBorder="1" applyProtection="1"/>
    <xf numFmtId="0" fontId="39" fillId="0" borderId="0" xfId="2" applyAlignment="1" applyProtection="1">
      <alignment horizontal="left"/>
    </xf>
    <xf numFmtId="0" fontId="39" fillId="0" borderId="46" xfId="2" applyNumberFormat="1" applyFont="1" applyFill="1" applyBorder="1" applyAlignment="1" applyProtection="1">
      <alignment horizontal="center" vertical="center"/>
      <protection locked="0"/>
    </xf>
    <xf numFmtId="0" fontId="4" fillId="0" borderId="0" xfId="0" applyFont="1"/>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7" fillId="0" borderId="0" xfId="0" applyFont="1" applyBorder="1" applyAlignment="1">
      <alignment horizontal="center" vertical="center" wrapText="1"/>
    </xf>
    <xf numFmtId="0" fontId="11" fillId="0" borderId="19" xfId="0" applyFont="1" applyBorder="1" applyAlignment="1">
      <alignment horizontal="left"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left" vertical="center"/>
    </xf>
    <xf numFmtId="0" fontId="11" fillId="0" borderId="19" xfId="0" applyFont="1" applyFill="1" applyBorder="1" applyAlignment="1">
      <alignment horizontal="left" vertical="center"/>
    </xf>
    <xf numFmtId="0" fontId="11" fillId="0" borderId="22" xfId="0" applyFont="1" applyBorder="1" applyAlignment="1">
      <alignment horizontal="left" vertical="center" wrapText="1"/>
    </xf>
    <xf numFmtId="0" fontId="11" fillId="0" borderId="19" xfId="0" applyFont="1" applyBorder="1" applyAlignment="1">
      <alignment horizontal="left" vertical="center"/>
    </xf>
    <xf numFmtId="0" fontId="11" fillId="0" borderId="22" xfId="0" applyFont="1" applyBorder="1" applyAlignment="1">
      <alignment horizontal="left" vertical="center"/>
    </xf>
    <xf numFmtId="0" fontId="11" fillId="0" borderId="31" xfId="0" applyFont="1" applyFill="1" applyBorder="1" applyAlignment="1">
      <alignment horizontal="left" vertical="center"/>
    </xf>
    <xf numFmtId="0" fontId="10" fillId="0" borderId="20" xfId="0" applyFont="1" applyBorder="1" applyAlignment="1">
      <alignment horizontal="center" vertical="center"/>
    </xf>
    <xf numFmtId="0" fontId="13" fillId="0" borderId="0" xfId="0" applyFont="1" applyBorder="1"/>
    <xf numFmtId="0" fontId="13" fillId="0" borderId="0" xfId="0" applyFont="1" applyBorder="1" applyAlignment="1"/>
    <xf numFmtId="0" fontId="11" fillId="0" borderId="0" xfId="0" applyFont="1" applyBorder="1" applyAlignment="1"/>
    <xf numFmtId="0" fontId="7" fillId="0" borderId="54" xfId="0" applyFont="1" applyBorder="1"/>
    <xf numFmtId="0" fontId="11" fillId="0" borderId="54" xfId="0" applyFont="1" applyBorder="1" applyAlignment="1">
      <alignment horizontal="right"/>
    </xf>
    <xf numFmtId="0" fontId="7" fillId="0" borderId="54" xfId="0" applyFont="1" applyBorder="1" applyAlignment="1">
      <alignment horizontal="left" vertical="center"/>
    </xf>
    <xf numFmtId="0" fontId="11" fillId="0" borderId="20" xfId="0" applyFont="1" applyBorder="1" applyAlignment="1">
      <alignment horizontal="center" vertical="center" wrapText="1"/>
    </xf>
    <xf numFmtId="0" fontId="5" fillId="0" borderId="0" xfId="0" applyFont="1" applyAlignment="1">
      <alignment wrapText="1"/>
    </xf>
    <xf numFmtId="0" fontId="11" fillId="0" borderId="23" xfId="0" applyFont="1" applyBorder="1" applyAlignment="1">
      <alignment horizontal="center" vertical="center" wrapText="1"/>
    </xf>
    <xf numFmtId="0" fontId="6" fillId="0" borderId="16" xfId="0" applyFont="1" applyBorder="1"/>
    <xf numFmtId="0" fontId="6" fillId="0" borderId="25" xfId="0" applyFont="1" applyFill="1" applyBorder="1" applyAlignment="1">
      <alignment horizontal="left" vertical="center"/>
    </xf>
    <xf numFmtId="0" fontId="10"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xf>
    <xf numFmtId="0" fontId="7" fillId="0" borderId="0" xfId="0" applyFont="1" applyBorder="1" applyAlignment="1">
      <alignment horizontal="center"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9" fillId="4" borderId="16"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20" xfId="0" applyFont="1" applyBorder="1" applyAlignment="1">
      <alignment horizontal="righ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9" fillId="4" borderId="15" xfId="0" applyFont="1" applyFill="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11" fillId="0" borderId="20" xfId="0" applyFont="1" applyBorder="1" applyAlignment="1">
      <alignment vertical="center"/>
    </xf>
    <xf numFmtId="0" fontId="11" fillId="0" borderId="50" xfId="0" applyFont="1" applyBorder="1" applyAlignment="1">
      <alignment horizontal="center" vertical="center"/>
    </xf>
    <xf numFmtId="0" fontId="11" fillId="0" borderId="30" xfId="0" applyFont="1" applyBorder="1" applyAlignment="1">
      <alignment horizontal="center" vertical="center"/>
    </xf>
    <xf numFmtId="0" fontId="76" fillId="0" borderId="28" xfId="0" applyFont="1" applyBorder="1" applyAlignment="1">
      <alignment horizontal="left" wrapText="1"/>
    </xf>
    <xf numFmtId="0" fontId="76" fillId="0" borderId="29" xfId="0" applyFont="1" applyBorder="1" applyAlignment="1">
      <alignment horizontal="left" wrapText="1"/>
    </xf>
    <xf numFmtId="0" fontId="76" fillId="0" borderId="49" xfId="0" applyFont="1" applyBorder="1" applyAlignment="1">
      <alignment horizontal="left" wrapText="1"/>
    </xf>
    <xf numFmtId="0" fontId="11" fillId="0" borderId="50" xfId="0" applyFont="1" applyBorder="1" applyAlignment="1">
      <alignment horizontal="center"/>
    </xf>
    <xf numFmtId="0" fontId="11" fillId="0" borderId="29" xfId="0" applyFont="1" applyBorder="1" applyAlignment="1">
      <alignment horizontal="center"/>
    </xf>
    <xf numFmtId="0" fontId="11" fillId="0" borderId="30" xfId="0" applyFont="1" applyBorder="1" applyAlignment="1">
      <alignment horizontal="center"/>
    </xf>
    <xf numFmtId="0" fontId="11" fillId="0" borderId="55" xfId="0" applyFont="1" applyBorder="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19"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50" xfId="0" applyFont="1" applyBorder="1" applyAlignment="1">
      <alignment vertical="center"/>
    </xf>
    <xf numFmtId="0" fontId="11" fillId="0" borderId="49" xfId="0" applyFont="1" applyBorder="1" applyAlignment="1">
      <alignment vertical="center"/>
    </xf>
    <xf numFmtId="0" fontId="9" fillId="4" borderId="16" xfId="0" applyFont="1" applyFill="1" applyBorder="1" applyAlignment="1">
      <alignment vertical="center"/>
    </xf>
    <xf numFmtId="0" fontId="9" fillId="4" borderId="17" xfId="0" applyFont="1" applyFill="1" applyBorder="1" applyAlignment="1">
      <alignment vertical="center"/>
    </xf>
    <xf numFmtId="0" fontId="9" fillId="4" borderId="18" xfId="0" applyFont="1" applyFill="1" applyBorder="1" applyAlignment="1">
      <alignmen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9" fillId="4" borderId="10" xfId="0" applyFont="1" applyFill="1" applyBorder="1" applyAlignment="1">
      <alignment horizontal="left"/>
    </xf>
    <xf numFmtId="0" fontId="9" fillId="4" borderId="11" xfId="0" applyFont="1" applyFill="1" applyBorder="1" applyAlignment="1">
      <alignment horizontal="left"/>
    </xf>
    <xf numFmtId="0" fontId="9" fillId="4" borderId="12" xfId="0" applyFont="1" applyFill="1" applyBorder="1" applyAlignment="1">
      <alignment horizontal="left"/>
    </xf>
    <xf numFmtId="0" fontId="11" fillId="0" borderId="19" xfId="0" applyFont="1" applyBorder="1" applyAlignment="1">
      <alignment horizontal="left" vertical="center"/>
    </xf>
    <xf numFmtId="0" fontId="7" fillId="0" borderId="20" xfId="0" applyFont="1" applyBorder="1" applyAlignment="1">
      <alignment horizont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22" xfId="0" applyFont="1" applyBorder="1" applyAlignment="1">
      <alignment horizontal="left" vertical="center"/>
    </xf>
    <xf numFmtId="0" fontId="7" fillId="0" borderId="23" xfId="0" applyFont="1" applyBorder="1" applyAlignment="1">
      <alignment horizontal="center"/>
    </xf>
    <xf numFmtId="0" fontId="7" fillId="0" borderId="21" xfId="0" applyFont="1" applyBorder="1" applyAlignment="1">
      <alignment horizontal="center"/>
    </xf>
    <xf numFmtId="0" fontId="7" fillId="0" borderId="24" xfId="0" applyFont="1" applyBorder="1" applyAlignment="1">
      <alignment horizontal="center"/>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xf numFmtId="0" fontId="9" fillId="4" borderId="12" xfId="0" applyFont="1" applyFill="1" applyBorder="1" applyAlignment="1">
      <alignment horizontal="left" vertical="center"/>
    </xf>
    <xf numFmtId="0" fontId="11" fillId="0" borderId="22" xfId="0" applyFont="1" applyFill="1" applyBorder="1" applyAlignment="1">
      <alignment horizontal="left" vertical="center"/>
    </xf>
    <xf numFmtId="0" fontId="11" fillId="0" borderId="23" xfId="0" applyFont="1" applyFill="1" applyBorder="1" applyAlignment="1">
      <alignment horizontal="left" vertical="center"/>
    </xf>
    <xf numFmtId="0" fontId="9" fillId="4" borderId="25" xfId="0" applyFont="1" applyFill="1" applyBorder="1" applyAlignment="1">
      <alignment horizontal="left" vertical="center"/>
    </xf>
    <xf numFmtId="0" fontId="9" fillId="4" borderId="26" xfId="0" applyFont="1" applyFill="1" applyBorder="1" applyAlignment="1">
      <alignment horizontal="left" vertical="center"/>
    </xf>
    <xf numFmtId="0" fontId="9" fillId="4" borderId="27" xfId="0" applyFont="1" applyFill="1" applyBorder="1" applyAlignment="1">
      <alignment horizontal="left" vertical="center"/>
    </xf>
    <xf numFmtId="0" fontId="11" fillId="0" borderId="28"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50"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30" xfId="0" applyFont="1" applyBorder="1" applyAlignment="1">
      <alignment horizontal="center"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40" fillId="0" borderId="52" xfId="3" applyFont="1" applyBorder="1" applyAlignment="1" applyProtection="1">
      <alignment horizontal="center" vertical="center"/>
    </xf>
    <xf numFmtId="0" fontId="41" fillId="0" borderId="54" xfId="3" applyFont="1" applyBorder="1" applyAlignment="1" applyProtection="1">
      <alignment horizontal="center" vertical="center"/>
    </xf>
    <xf numFmtId="0" fontId="41" fillId="0" borderId="51" xfId="3" applyFont="1" applyBorder="1" applyAlignment="1" applyProtection="1">
      <alignment horizontal="center" vertical="center"/>
    </xf>
    <xf numFmtId="0" fontId="41" fillId="0" borderId="35" xfId="3" applyFont="1" applyBorder="1" applyAlignment="1" applyProtection="1">
      <alignment horizontal="center" vertical="center"/>
    </xf>
    <xf numFmtId="0" fontId="41" fillId="0" borderId="8" xfId="3" applyFont="1" applyBorder="1" applyAlignment="1" applyProtection="1">
      <alignment horizontal="center" vertical="center"/>
    </xf>
    <xf numFmtId="0" fontId="41" fillId="0" borderId="9" xfId="3" applyFont="1" applyBorder="1" applyAlignment="1" applyProtection="1">
      <alignment horizontal="center" vertical="center"/>
    </xf>
    <xf numFmtId="0" fontId="34" fillId="0" borderId="52" xfId="2" applyFont="1" applyBorder="1" applyAlignment="1" applyProtection="1">
      <alignment horizontal="center" vertical="center" wrapText="1"/>
    </xf>
    <xf numFmtId="0" fontId="34" fillId="0" borderId="54" xfId="2" applyFont="1" applyBorder="1" applyAlignment="1" applyProtection="1">
      <alignment horizontal="center" vertical="center"/>
    </xf>
    <xf numFmtId="0" fontId="34" fillId="0" borderId="51" xfId="2" applyFont="1" applyBorder="1" applyAlignment="1" applyProtection="1">
      <alignment horizontal="center" vertical="center"/>
    </xf>
    <xf numFmtId="0" fontId="34" fillId="0" borderId="35" xfId="2" applyFont="1" applyBorder="1" applyAlignment="1" applyProtection="1">
      <alignment horizontal="center" vertical="center"/>
    </xf>
    <xf numFmtId="0" fontId="34" fillId="0" borderId="8" xfId="2" applyFont="1" applyBorder="1" applyAlignment="1" applyProtection="1">
      <alignment horizontal="center" vertical="center"/>
    </xf>
    <xf numFmtId="0" fontId="34" fillId="0" borderId="9" xfId="2" applyFont="1" applyBorder="1" applyAlignment="1" applyProtection="1">
      <alignment horizontal="center" vertical="center"/>
    </xf>
    <xf numFmtId="0" fontId="28" fillId="0" borderId="52" xfId="3" applyFont="1" applyBorder="1" applyAlignment="1" applyProtection="1">
      <alignment vertical="center" wrapText="1"/>
    </xf>
    <xf numFmtId="0" fontId="28" fillId="0" borderId="54" xfId="3" applyFont="1" applyBorder="1" applyAlignment="1" applyProtection="1">
      <alignment vertical="center"/>
    </xf>
    <xf numFmtId="0" fontId="28" fillId="0" borderId="51" xfId="3" applyFont="1" applyBorder="1" applyAlignment="1" applyProtection="1">
      <alignment vertical="center"/>
    </xf>
    <xf numFmtId="0" fontId="28" fillId="0" borderId="35" xfId="3" applyFont="1" applyBorder="1" applyAlignment="1" applyProtection="1">
      <alignment vertical="center"/>
    </xf>
    <xf numFmtId="0" fontId="28" fillId="0" borderId="8" xfId="3" applyFont="1" applyBorder="1" applyAlignment="1" applyProtection="1">
      <alignment vertical="center"/>
    </xf>
    <xf numFmtId="0" fontId="28" fillId="0" borderId="9" xfId="3" applyFont="1" applyBorder="1" applyAlignment="1" applyProtection="1">
      <alignment vertical="center"/>
    </xf>
    <xf numFmtId="0" fontId="39" fillId="0" borderId="0" xfId="2" applyFont="1" applyBorder="1" applyAlignment="1" applyProtection="1">
      <alignment horizontal="right" vertical="center"/>
    </xf>
    <xf numFmtId="0" fontId="39" fillId="0" borderId="0" xfId="2" applyBorder="1" applyAlignment="1" applyProtection="1">
      <alignment horizontal="right" vertical="center"/>
    </xf>
    <xf numFmtId="0" fontId="39" fillId="0" borderId="0" xfId="2" applyBorder="1" applyAlignment="1" applyProtection="1">
      <alignment horizontal="left" vertical="center"/>
    </xf>
    <xf numFmtId="0" fontId="39" fillId="0" borderId="0" xfId="2" applyFont="1" applyBorder="1" applyAlignment="1" applyProtection="1">
      <alignment horizontal="left" vertical="center"/>
    </xf>
    <xf numFmtId="0" fontId="39" fillId="0" borderId="1" xfId="2" applyFont="1" applyBorder="1" applyAlignment="1" applyProtection="1">
      <alignment horizontal="left" vertical="center"/>
    </xf>
    <xf numFmtId="1" fontId="15" fillId="0" borderId="43" xfId="2" applyNumberFormat="1" applyFont="1" applyBorder="1" applyAlignment="1" applyProtection="1">
      <alignment horizontal="center" vertical="center"/>
    </xf>
    <xf numFmtId="1" fontId="15" fillId="0" borderId="38" xfId="2" applyNumberFormat="1" applyFont="1" applyBorder="1" applyAlignment="1" applyProtection="1">
      <alignment horizontal="center" vertical="center"/>
    </xf>
    <xf numFmtId="9" fontId="15" fillId="8" borderId="43" xfId="2" applyNumberFormat="1" applyFont="1" applyFill="1" applyBorder="1" applyAlignment="1" applyProtection="1">
      <alignment horizontal="center" vertical="center"/>
    </xf>
    <xf numFmtId="9" fontId="15" fillId="8" borderId="38" xfId="2" applyNumberFormat="1" applyFont="1" applyFill="1" applyBorder="1" applyAlignment="1" applyProtection="1">
      <alignment horizontal="center" vertical="center"/>
    </xf>
    <xf numFmtId="9" fontId="42" fillId="8" borderId="43" xfId="2" applyNumberFormat="1" applyFont="1" applyFill="1" applyBorder="1" applyAlignment="1" applyProtection="1">
      <alignment horizontal="center" vertical="center"/>
    </xf>
    <xf numFmtId="9" fontId="42" fillId="8" borderId="38" xfId="2" applyNumberFormat="1" applyFont="1" applyFill="1" applyBorder="1" applyAlignment="1" applyProtection="1">
      <alignment horizontal="center" vertical="center"/>
    </xf>
    <xf numFmtId="0" fontId="15" fillId="0" borderId="0" xfId="2" applyFont="1" applyBorder="1" applyAlignment="1" applyProtection="1">
      <alignment horizontal="center" vertical="center"/>
    </xf>
    <xf numFmtId="0" fontId="15" fillId="0" borderId="41" xfId="2" applyFont="1" applyBorder="1" applyAlignment="1" applyProtection="1">
      <alignment horizontal="center" vertical="center"/>
    </xf>
    <xf numFmtId="9" fontId="42" fillId="6" borderId="43" xfId="2" applyNumberFormat="1" applyFont="1" applyFill="1" applyBorder="1" applyAlignment="1" applyProtection="1">
      <alignment horizontal="center" vertical="center"/>
    </xf>
    <xf numFmtId="9" fontId="42" fillId="6" borderId="38" xfId="2" applyNumberFormat="1" applyFont="1" applyFill="1" applyBorder="1" applyAlignment="1" applyProtection="1">
      <alignment horizontal="center" vertical="center"/>
    </xf>
    <xf numFmtId="0" fontId="17" fillId="0" borderId="0" xfId="2" applyFont="1" applyBorder="1" applyAlignment="1" applyProtection="1">
      <alignment horizontal="center" vertical="center" wrapText="1"/>
    </xf>
    <xf numFmtId="0" fontId="25" fillId="0" borderId="0" xfId="2" applyFont="1" applyBorder="1" applyAlignment="1" applyProtection="1">
      <alignment horizontal="center" vertical="center" wrapText="1"/>
    </xf>
    <xf numFmtId="9" fontId="26" fillId="6" borderId="43" xfId="1" applyNumberFormat="1" applyFont="1" applyFill="1" applyBorder="1" applyAlignment="1" applyProtection="1">
      <alignment horizontal="center" vertical="center"/>
    </xf>
    <xf numFmtId="9" fontId="26" fillId="6" borderId="38" xfId="1" applyNumberFormat="1" applyFont="1" applyFill="1" applyBorder="1" applyAlignment="1" applyProtection="1">
      <alignment horizontal="center" vertical="center"/>
    </xf>
    <xf numFmtId="0" fontId="14" fillId="0" borderId="43" xfId="0" applyFont="1" applyBorder="1" applyAlignment="1" applyProtection="1">
      <alignment horizontal="center"/>
    </xf>
    <xf numFmtId="0" fontId="14" fillId="0" borderId="38" xfId="0" applyFont="1" applyBorder="1" applyAlignment="1" applyProtection="1">
      <alignment horizontal="center"/>
    </xf>
    <xf numFmtId="0" fontId="34" fillId="0" borderId="0" xfId="2" applyFont="1" applyBorder="1" applyAlignment="1" applyProtection="1">
      <alignment vertical="center" wrapText="1"/>
    </xf>
    <xf numFmtId="0" fontId="17" fillId="0" borderId="0" xfId="2" applyFont="1" applyBorder="1" applyAlignment="1" applyProtection="1">
      <alignment horizontal="left" vertical="center" wrapText="1"/>
    </xf>
    <xf numFmtId="0" fontId="22" fillId="0" borderId="0" xfId="2" applyFont="1" applyBorder="1" applyAlignment="1" applyProtection="1">
      <alignment horizontal="center" vertical="center" wrapText="1"/>
    </xf>
    <xf numFmtId="0" fontId="23" fillId="0" borderId="0" xfId="2" applyFont="1" applyBorder="1" applyAlignment="1" applyProtection="1">
      <alignment horizontal="center" vertical="center" wrapText="1"/>
    </xf>
    <xf numFmtId="0" fontId="24" fillId="3" borderId="0" xfId="2" applyFont="1" applyFill="1" applyBorder="1" applyAlignment="1" applyProtection="1">
      <alignment horizontal="center" vertical="center" textRotation="90" wrapText="1"/>
    </xf>
    <xf numFmtId="0" fontId="24" fillId="3" borderId="0" xfId="2" applyFont="1" applyFill="1" applyBorder="1" applyAlignment="1" applyProtection="1">
      <alignment horizontal="center" vertical="center" textRotation="90"/>
    </xf>
    <xf numFmtId="9" fontId="42" fillId="8" borderId="43" xfId="1" applyFont="1" applyFill="1" applyBorder="1" applyAlignment="1" applyProtection="1">
      <alignment horizontal="center" vertical="center"/>
    </xf>
    <xf numFmtId="9" fontId="42" fillId="8" borderId="38" xfId="1" applyFont="1" applyFill="1" applyBorder="1" applyAlignment="1" applyProtection="1">
      <alignment horizontal="center" vertical="center"/>
    </xf>
    <xf numFmtId="0" fontId="23" fillId="0" borderId="0" xfId="2" applyFont="1" applyBorder="1" applyAlignment="1" applyProtection="1">
      <alignment horizontal="left" vertical="center" wrapText="1"/>
    </xf>
    <xf numFmtId="0" fontId="23" fillId="0" borderId="0" xfId="2" applyFont="1" applyBorder="1" applyAlignment="1" applyProtection="1">
      <alignment vertical="center" wrapText="1"/>
    </xf>
    <xf numFmtId="0" fontId="21" fillId="3" borderId="0" xfId="2" applyFont="1" applyFill="1" applyBorder="1" applyAlignment="1" applyProtection="1">
      <alignment horizontal="center" vertical="center" wrapText="1"/>
    </xf>
    <xf numFmtId="0" fontId="23" fillId="3" borderId="0" xfId="2" applyFont="1" applyFill="1" applyBorder="1" applyAlignment="1" applyProtection="1">
      <alignment horizontal="center" vertical="center" textRotation="90"/>
    </xf>
    <xf numFmtId="9" fontId="42" fillId="6" borderId="43" xfId="1" applyFont="1" applyFill="1" applyBorder="1" applyAlignment="1" applyProtection="1">
      <alignment horizontal="center" vertical="center"/>
    </xf>
    <xf numFmtId="9" fontId="42" fillId="6" borderId="38" xfId="1"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22" fillId="3" borderId="0" xfId="0" applyFont="1" applyFill="1" applyBorder="1" applyAlignment="1" applyProtection="1">
      <alignment horizontal="center" vertical="center" wrapText="1"/>
    </xf>
    <xf numFmtId="9" fontId="26" fillId="8" borderId="43" xfId="1" applyFont="1" applyFill="1" applyBorder="1" applyAlignment="1" applyProtection="1">
      <alignment horizontal="center"/>
    </xf>
    <xf numFmtId="9" fontId="26" fillId="8" borderId="38" xfId="1" applyFont="1" applyFill="1" applyBorder="1" applyAlignment="1" applyProtection="1">
      <alignment horizontal="center"/>
    </xf>
    <xf numFmtId="0" fontId="66" fillId="3" borderId="0" xfId="0" applyFont="1" applyFill="1" applyBorder="1" applyAlignment="1" applyProtection="1">
      <alignment horizontal="center" vertical="center"/>
    </xf>
    <xf numFmtId="1" fontId="30" fillId="3" borderId="0" xfId="2" applyNumberFormat="1" applyFont="1" applyFill="1" applyBorder="1" applyAlignment="1" applyProtection="1">
      <alignment horizontal="center" vertical="center" wrapText="1"/>
    </xf>
    <xf numFmtId="9" fontId="26" fillId="6" borderId="47" xfId="2" applyNumberFormat="1" applyFont="1" applyFill="1" applyBorder="1" applyAlignment="1" applyProtection="1">
      <alignment horizontal="center" vertical="center"/>
    </xf>
    <xf numFmtId="9" fontId="26" fillId="6" borderId="48" xfId="2" applyNumberFormat="1" applyFont="1" applyFill="1" applyBorder="1" applyAlignment="1" applyProtection="1">
      <alignment horizontal="center" vertical="center"/>
    </xf>
    <xf numFmtId="9" fontId="42" fillId="3" borderId="0" xfId="1" applyFont="1" applyFill="1" applyBorder="1" applyAlignment="1" applyProtection="1">
      <alignment horizontal="center" vertical="center"/>
    </xf>
    <xf numFmtId="0" fontId="14" fillId="0" borderId="0" xfId="0" applyFont="1" applyBorder="1" applyAlignment="1" applyProtection="1">
      <alignment horizontal="center" vertical="center" wrapText="1"/>
    </xf>
    <xf numFmtId="1" fontId="2" fillId="0" borderId="0" xfId="0" applyNumberFormat="1" applyFont="1" applyBorder="1" applyAlignment="1" applyProtection="1">
      <alignment horizontal="center" vertical="center"/>
      <protection locked="0"/>
    </xf>
    <xf numFmtId="0" fontId="22" fillId="3" borderId="0" xfId="0" applyFont="1" applyFill="1" applyBorder="1" applyAlignment="1" applyProtection="1">
      <alignment horizontal="center" vertical="center"/>
    </xf>
    <xf numFmtId="0" fontId="0" fillId="3" borderId="0" xfId="0" applyFill="1" applyBorder="1" applyAlignment="1">
      <alignment horizontal="center" vertical="center"/>
    </xf>
    <xf numFmtId="0" fontId="26" fillId="3" borderId="0" xfId="0" applyFont="1"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34" fillId="3" borderId="0" xfId="0" applyFont="1" applyFill="1" applyBorder="1" applyAlignment="1">
      <alignment horizontal="center" vertical="center"/>
    </xf>
    <xf numFmtId="0" fontId="67" fillId="0" borderId="0" xfId="2" applyFont="1" applyBorder="1" applyAlignment="1" applyProtection="1">
      <alignment horizontal="center" vertical="top" wrapText="1"/>
    </xf>
    <xf numFmtId="0" fontId="29" fillId="0" borderId="0" xfId="2" applyFont="1" applyBorder="1" applyAlignment="1" applyProtection="1">
      <alignment horizontal="center" vertical="top" wrapText="1"/>
    </xf>
    <xf numFmtId="9" fontId="71" fillId="6" borderId="44" xfId="0" applyNumberFormat="1" applyFont="1" applyFill="1" applyBorder="1" applyAlignment="1" applyProtection="1">
      <alignment horizontal="center" vertical="center"/>
    </xf>
    <xf numFmtId="9" fontId="71" fillId="6" borderId="40" xfId="0" applyNumberFormat="1" applyFont="1" applyFill="1" applyBorder="1" applyAlignment="1" applyProtection="1">
      <alignment horizontal="center" vertical="center"/>
    </xf>
    <xf numFmtId="9" fontId="71" fillId="6" borderId="36" xfId="0" applyNumberFormat="1" applyFont="1" applyFill="1" applyBorder="1" applyAlignment="1" applyProtection="1">
      <alignment horizontal="center" vertical="center"/>
    </xf>
    <xf numFmtId="9" fontId="71" fillId="6" borderId="41" xfId="0" applyNumberFormat="1" applyFont="1" applyFill="1" applyBorder="1" applyAlignment="1" applyProtection="1">
      <alignment horizontal="center" vertical="center"/>
    </xf>
    <xf numFmtId="9" fontId="71" fillId="6" borderId="45" xfId="0" applyNumberFormat="1" applyFont="1" applyFill="1" applyBorder="1" applyAlignment="1" applyProtection="1">
      <alignment horizontal="center" vertical="center"/>
    </xf>
    <xf numFmtId="9" fontId="71" fillId="6" borderId="42" xfId="0" applyNumberFormat="1" applyFont="1" applyFill="1" applyBorder="1" applyAlignment="1" applyProtection="1">
      <alignment horizontal="center" vertical="center"/>
    </xf>
    <xf numFmtId="0" fontId="73" fillId="7" borderId="44" xfId="0" applyNumberFormat="1" applyFont="1" applyFill="1" applyBorder="1" applyAlignment="1" applyProtection="1">
      <alignment horizontal="center" vertical="center"/>
    </xf>
    <xf numFmtId="0" fontId="73" fillId="7" borderId="40" xfId="0" applyNumberFormat="1" applyFont="1" applyFill="1" applyBorder="1" applyAlignment="1" applyProtection="1">
      <alignment horizontal="center" vertical="center"/>
    </xf>
    <xf numFmtId="0" fontId="73" fillId="7" borderId="36" xfId="0" applyNumberFormat="1" applyFont="1" applyFill="1" applyBorder="1" applyAlignment="1" applyProtection="1">
      <alignment horizontal="center" vertical="center"/>
    </xf>
    <xf numFmtId="0" fontId="73" fillId="7" borderId="41" xfId="0" applyNumberFormat="1" applyFont="1" applyFill="1" applyBorder="1" applyAlignment="1" applyProtection="1">
      <alignment horizontal="center" vertical="center"/>
    </xf>
    <xf numFmtId="0" fontId="73" fillId="7" borderId="45" xfId="0" applyNumberFormat="1" applyFont="1" applyFill="1" applyBorder="1" applyAlignment="1" applyProtection="1">
      <alignment horizontal="center" vertical="center"/>
    </xf>
    <xf numFmtId="0" fontId="73" fillId="7" borderId="42" xfId="0" applyNumberFormat="1" applyFont="1" applyFill="1" applyBorder="1" applyAlignment="1" applyProtection="1">
      <alignment horizontal="center" vertical="center"/>
    </xf>
    <xf numFmtId="0" fontId="28" fillId="3" borderId="0" xfId="0" applyFont="1" applyFill="1" applyBorder="1" applyAlignment="1">
      <alignment horizontal="center" vertical="center"/>
    </xf>
    <xf numFmtId="9" fontId="26" fillId="3" borderId="0" xfId="2" applyNumberFormat="1" applyFont="1" applyFill="1" applyBorder="1" applyAlignment="1" applyProtection="1">
      <alignment horizontal="center" vertical="center"/>
    </xf>
    <xf numFmtId="9" fontId="30" fillId="3" borderId="0" xfId="2" applyNumberFormat="1" applyFont="1" applyFill="1" applyBorder="1" applyAlignment="1" applyProtection="1">
      <alignment horizontal="center" vertical="center"/>
    </xf>
    <xf numFmtId="0" fontId="30" fillId="0" borderId="44" xfId="0" applyFont="1" applyBorder="1" applyAlignment="1" applyProtection="1">
      <alignment horizontal="center" vertical="center"/>
    </xf>
    <xf numFmtId="0" fontId="30" fillId="0" borderId="39" xfId="0" applyFont="1" applyBorder="1" applyAlignment="1" applyProtection="1">
      <alignment horizontal="center" vertical="center"/>
    </xf>
    <xf numFmtId="0" fontId="30" fillId="0" borderId="40" xfId="0" applyFont="1" applyBorder="1" applyAlignment="1" applyProtection="1">
      <alignment horizontal="center" vertical="center"/>
    </xf>
    <xf numFmtId="0" fontId="34" fillId="0" borderId="45" xfId="0" applyFont="1" applyBorder="1" applyAlignment="1">
      <alignment horizontal="center" vertical="center"/>
    </xf>
    <xf numFmtId="0" fontId="34" fillId="0" borderId="34" xfId="0" applyFont="1" applyBorder="1" applyAlignment="1">
      <alignment horizontal="center" vertical="center"/>
    </xf>
    <xf numFmtId="0" fontId="34" fillId="0" borderId="42" xfId="0" applyFont="1" applyBorder="1" applyAlignment="1">
      <alignment horizontal="center" vertical="center"/>
    </xf>
    <xf numFmtId="9" fontId="30" fillId="6" borderId="44" xfId="2" applyNumberFormat="1" applyFont="1" applyFill="1" applyBorder="1" applyAlignment="1" applyProtection="1">
      <alignment horizontal="center" vertical="center"/>
    </xf>
    <xf numFmtId="9" fontId="30" fillId="6" borderId="39" xfId="2" applyNumberFormat="1" applyFont="1" applyFill="1" applyBorder="1" applyAlignment="1" applyProtection="1">
      <alignment horizontal="center" vertical="center"/>
    </xf>
    <xf numFmtId="9" fontId="30" fillId="6" borderId="40" xfId="2" applyNumberFormat="1" applyFont="1" applyFill="1" applyBorder="1" applyAlignment="1" applyProtection="1">
      <alignment horizontal="center" vertical="center"/>
    </xf>
    <xf numFmtId="9" fontId="30" fillId="6" borderId="45" xfId="2" applyNumberFormat="1" applyFont="1" applyFill="1" applyBorder="1" applyAlignment="1" applyProtection="1">
      <alignment horizontal="center" vertical="center"/>
    </xf>
    <xf numFmtId="9" fontId="30" fillId="6" borderId="34" xfId="2" applyNumberFormat="1" applyFont="1" applyFill="1" applyBorder="1" applyAlignment="1" applyProtection="1">
      <alignment horizontal="center" vertical="center"/>
    </xf>
    <xf numFmtId="9" fontId="30" fillId="6" borderId="42" xfId="2" applyNumberFormat="1" applyFont="1" applyFill="1" applyBorder="1" applyAlignment="1" applyProtection="1">
      <alignment horizontal="center" vertical="center"/>
    </xf>
    <xf numFmtId="0" fontId="3" fillId="7" borderId="44" xfId="0" applyFont="1" applyFill="1" applyBorder="1" applyAlignment="1" applyProtection="1">
      <alignment horizontal="center" vertical="center"/>
    </xf>
    <xf numFmtId="0" fontId="3" fillId="7" borderId="40" xfId="0" applyFont="1" applyFill="1" applyBorder="1" applyAlignment="1" applyProtection="1">
      <alignment horizontal="center" vertical="center"/>
    </xf>
    <xf numFmtId="0" fontId="3" fillId="7" borderId="45" xfId="0" applyFont="1" applyFill="1" applyBorder="1" applyAlignment="1" applyProtection="1">
      <alignment horizontal="center" vertical="center"/>
    </xf>
    <xf numFmtId="0" fontId="3" fillId="7" borderId="42"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8" fillId="0" borderId="0" xfId="0" applyFont="1" applyFill="1" applyBorder="1" applyAlignment="1">
      <alignment horizontal="center" vertical="center"/>
    </xf>
    <xf numFmtId="9" fontId="26" fillId="0" borderId="0" xfId="2" applyNumberFormat="1" applyFont="1" applyFill="1" applyBorder="1" applyAlignment="1" applyProtection="1">
      <alignment horizontal="center" vertical="center"/>
    </xf>
    <xf numFmtId="9" fontId="30" fillId="0" borderId="0" xfId="2" applyNumberFormat="1" applyFont="1" applyFill="1" applyBorder="1" applyAlignment="1" applyProtection="1">
      <alignment horizontal="center" vertical="center"/>
    </xf>
    <xf numFmtId="0" fontId="34" fillId="0" borderId="0" xfId="0" applyFont="1" applyFill="1" applyBorder="1" applyAlignment="1">
      <alignment horizontal="center" vertical="center"/>
    </xf>
    <xf numFmtId="0" fontId="34" fillId="3" borderId="0" xfId="2" applyFont="1" applyFill="1" applyBorder="1" applyAlignment="1" applyProtection="1">
      <alignment horizontal="left" wrapText="1"/>
    </xf>
    <xf numFmtId="0" fontId="0" fillId="3" borderId="0" xfId="0" applyFill="1" applyBorder="1" applyAlignment="1">
      <alignment wrapText="1"/>
    </xf>
    <xf numFmtId="0" fontId="34" fillId="3" borderId="0" xfId="2" applyFont="1" applyFill="1" applyBorder="1" applyAlignment="1" applyProtection="1">
      <alignment horizontal="center" vertical="center" wrapText="1"/>
    </xf>
    <xf numFmtId="0" fontId="34" fillId="3" borderId="0" xfId="2" applyFont="1" applyFill="1" applyBorder="1" applyAlignment="1" applyProtection="1">
      <alignment horizontal="left" vertical="top" wrapText="1"/>
    </xf>
    <xf numFmtId="0" fontId="0" fillId="3" borderId="0" xfId="0" applyFill="1" applyBorder="1" applyAlignment="1">
      <alignment horizontal="left" vertical="top" wrapText="1"/>
    </xf>
    <xf numFmtId="0" fontId="39" fillId="3" borderId="0" xfId="2" applyFill="1" applyBorder="1" applyAlignment="1" applyProtection="1">
      <alignment horizontal="center" vertical="center" wrapText="1"/>
    </xf>
    <xf numFmtId="0" fontId="0" fillId="3" borderId="0" xfId="0" applyFill="1" applyBorder="1" applyAlignment="1" applyProtection="1">
      <alignment horizontal="right"/>
    </xf>
    <xf numFmtId="0" fontId="0" fillId="3" borderId="1" xfId="0" applyFill="1" applyBorder="1" applyAlignment="1" applyProtection="1">
      <alignment horizontal="right"/>
    </xf>
    <xf numFmtId="0" fontId="38" fillId="3" borderId="0" xfId="0" applyFont="1" applyFill="1" applyBorder="1" applyAlignment="1" applyProtection="1">
      <alignment horizontal="right"/>
    </xf>
    <xf numFmtId="0" fontId="38" fillId="3" borderId="1" xfId="0" applyFont="1" applyFill="1" applyBorder="1" applyAlignment="1" applyProtection="1">
      <alignment horizontal="right"/>
    </xf>
    <xf numFmtId="0" fontId="38" fillId="0" borderId="8" xfId="0" applyFont="1" applyBorder="1" applyAlignment="1" applyProtection="1">
      <alignment horizontal="right"/>
    </xf>
    <xf numFmtId="0" fontId="38" fillId="0" borderId="9" xfId="0" applyFont="1" applyBorder="1" applyAlignment="1" applyProtection="1">
      <alignment horizontal="right"/>
    </xf>
    <xf numFmtId="0" fontId="34" fillId="3" borderId="0" xfId="2" applyFont="1" applyFill="1" applyBorder="1" applyAlignment="1" applyProtection="1">
      <alignment horizontal="center" vertical="center"/>
    </xf>
    <xf numFmtId="0" fontId="34" fillId="3" borderId="0" xfId="2" applyFont="1" applyFill="1" applyBorder="1" applyAlignment="1" applyProtection="1">
      <alignment horizontal="center"/>
    </xf>
    <xf numFmtId="0" fontId="39" fillId="3" borderId="0" xfId="2" applyFont="1" applyFill="1" applyBorder="1" applyAlignment="1" applyProtection="1">
      <alignment horizontal="center" vertical="center" wrapText="1"/>
    </xf>
    <xf numFmtId="0" fontId="34" fillId="3" borderId="0" xfId="2" applyFont="1" applyFill="1" applyBorder="1" applyAlignment="1" applyProtection="1">
      <alignment horizontal="center" vertical="top"/>
    </xf>
  </cellXfs>
  <cellStyles count="5">
    <cellStyle name="Normalny" xfId="0" builtinId="0"/>
    <cellStyle name="Procentowy" xfId="1" builtinId="5"/>
    <cellStyle name="Standard_Deckblatt" xfId="4"/>
    <cellStyle name="Standard_VAAUSWER" xfId="2"/>
    <cellStyle name="Standard_VAERGEBN" xfId="3"/>
  </cellStyles>
  <dxfs count="3">
    <dxf>
      <font>
        <b/>
        <i val="0"/>
        <condense val="0"/>
        <extend val="0"/>
      </font>
      <fill>
        <patternFill>
          <bgColor indexed="10"/>
        </patternFill>
      </fill>
    </dxf>
    <dxf>
      <font>
        <b/>
        <i val="0"/>
        <condense val="0"/>
        <extend val="0"/>
      </font>
      <fill>
        <patternFill>
          <bgColor indexed="13"/>
        </patternFill>
      </fill>
    </dxf>
    <dxf>
      <font>
        <b/>
        <i val="0"/>
        <condense val="0"/>
        <extend val="0"/>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2D@d#2D@d"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mailto:2D@d#2D@d"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7</xdr:col>
      <xdr:colOff>658812</xdr:colOff>
      <xdr:row>2</xdr:row>
      <xdr:rowOff>47737</xdr:rowOff>
    </xdr:to>
    <xdr:grpSp>
      <xdr:nvGrpSpPr>
        <xdr:cNvPr id="2" name="Grupa 1">
          <a:extLst>
            <a:ext uri="{FF2B5EF4-FFF2-40B4-BE49-F238E27FC236}">
              <a16:creationId xmlns="" xmlns:a16="http://schemas.microsoft.com/office/drawing/2014/main" id="{00000000-0008-0000-0000-000002000000}"/>
            </a:ext>
          </a:extLst>
        </xdr:cNvPr>
        <xdr:cNvGrpSpPr/>
      </xdr:nvGrpSpPr>
      <xdr:grpSpPr>
        <a:xfrm>
          <a:off x="1" y="0"/>
          <a:ext cx="7080249" cy="444612"/>
          <a:chOff x="0" y="23779"/>
          <a:chExt cx="6142216" cy="436675"/>
        </a:xfrm>
      </xdr:grpSpPr>
      <xdr:pic>
        <xdr:nvPicPr>
          <xdr:cNvPr id="3" name="Obraz 2" descr="http://intranet2/wizualizacja/Logo/WARIANT_POZIOMY/JPG/1A_logo_wersja_pozioma_na_bialym_tle-01.jp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2696" y="33130"/>
            <a:ext cx="1139520" cy="255599"/>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4" name="Grupa 3">
            <a:extLst>
              <a:ext uri="{FF2B5EF4-FFF2-40B4-BE49-F238E27FC236}">
                <a16:creationId xmlns="" xmlns:a16="http://schemas.microsoft.com/office/drawing/2014/main" id="{00000000-0008-0000-0000-000004000000}"/>
              </a:ext>
            </a:extLst>
          </xdr:cNvPr>
          <xdr:cNvGrpSpPr>
            <a:grpSpLocks noChangeAspect="1"/>
          </xdr:cNvGrpSpPr>
        </xdr:nvGrpSpPr>
        <xdr:grpSpPr>
          <a:xfrm>
            <a:off x="0" y="23779"/>
            <a:ext cx="6119995" cy="436675"/>
            <a:chOff x="47069" y="190500"/>
            <a:chExt cx="6162244" cy="436675"/>
          </a:xfrm>
        </xdr:grpSpPr>
        <xdr:sp macro="" textlink="">
          <xdr:nvSpPr>
            <xdr:cNvPr id="5" name="pole tekstowe 4">
              <a:extLst>
                <a:ext uri="{FF2B5EF4-FFF2-40B4-BE49-F238E27FC236}">
                  <a16:creationId xmlns="" xmlns:a16="http://schemas.microsoft.com/office/drawing/2014/main" id="{00000000-0008-0000-0000-000005000000}"/>
                </a:ext>
              </a:extLst>
            </xdr:cNvPr>
            <xdr:cNvSpPr txBox="1">
              <a:spLocks noChangeAspect="1"/>
            </xdr:cNvSpPr>
          </xdr:nvSpPr>
          <xdr:spPr>
            <a:xfrm>
              <a:off x="47069" y="190500"/>
              <a:ext cx="2298575" cy="183161"/>
            </a:xfrm>
            <a:prstGeom prst="rect">
              <a:avLst/>
            </a:prstGeom>
            <a:noFill/>
            <a:ln w="9525" cmpd="sng">
              <a:noFill/>
            </a:ln>
            <a:effectLst/>
          </xdr:spPr>
          <xdr:txBody>
            <a:bodyPr vertOverflow="clip" horzOverflow="clip" wrap="square"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800" b="0" i="1"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mn-cs"/>
                </a:rPr>
                <a:t>Formularz F-W1.001G  </a:t>
              </a:r>
            </a:p>
          </xdr:txBody>
        </xdr:sp>
        <xdr:sp macro="" textlink="">
          <xdr:nvSpPr>
            <xdr:cNvPr id="6" name="pole tekstowe 5">
              <a:extLst>
                <a:ext uri="{FF2B5EF4-FFF2-40B4-BE49-F238E27FC236}">
                  <a16:creationId xmlns="" xmlns:a16="http://schemas.microsoft.com/office/drawing/2014/main" id="{00000000-0008-0000-0000-000006000000}"/>
                </a:ext>
              </a:extLst>
            </xdr:cNvPr>
            <xdr:cNvSpPr txBox="1"/>
          </xdr:nvSpPr>
          <xdr:spPr>
            <a:xfrm>
              <a:off x="2223921" y="190500"/>
              <a:ext cx="2717505" cy="184598"/>
            </a:xfrm>
            <a:prstGeom prst="rect">
              <a:avLst/>
            </a:prstGeom>
            <a:noFill/>
            <a:ln w="9525" cmpd="sng">
              <a:no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l-PL" sz="800" b="0" i="1"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mn-cs"/>
                </a:rPr>
                <a:t>belowe to manual / przynależy do przewodnika DiOD</a:t>
              </a:r>
            </a:p>
          </xdr:txBody>
        </xdr:sp>
        <xdr:sp macro="" textlink="">
          <xdr:nvSpPr>
            <xdr:cNvPr id="7" name="pole tekstowe 6">
              <a:extLst>
                <a:ext uri="{FF2B5EF4-FFF2-40B4-BE49-F238E27FC236}">
                  <a16:creationId xmlns="" xmlns:a16="http://schemas.microsoft.com/office/drawing/2014/main" id="{00000000-0008-0000-0000-000007000000}"/>
                </a:ext>
              </a:extLst>
            </xdr:cNvPr>
            <xdr:cNvSpPr txBox="1"/>
          </xdr:nvSpPr>
          <xdr:spPr>
            <a:xfrm>
              <a:off x="47540" y="344894"/>
              <a:ext cx="6154710" cy="246637"/>
            </a:xfrm>
            <a:prstGeom prst="rect">
              <a:avLst/>
            </a:prstGeom>
            <a:noFill/>
            <a:ln w="9525" cmpd="sng">
              <a:noFill/>
            </a:ln>
            <a:effectLst/>
          </xdr:spPr>
          <xdr:txBody>
            <a:bodyPr vertOverflow="clip" horzOverflow="clip" wrap="square" lIns="36000" tIns="36000" rIns="36000" bIns="36000" rtlCol="0" anchor="t"/>
            <a:lstStyle/>
            <a:p>
              <a:r>
                <a:rPr lang="pl-PL" sz="1000" b="1">
                  <a:effectLst/>
                  <a:latin typeface="roboto (Tekst podstawowy)"/>
                  <a:ea typeface="+mn-ea"/>
                  <a:cs typeface="+mn-cs"/>
                </a:rPr>
                <a:t>Ankieta. Informacja na temat dostawcy</a:t>
              </a:r>
              <a:r>
                <a:rPr lang="pl-PL" sz="1000" b="1" baseline="0">
                  <a:effectLst/>
                  <a:latin typeface="roboto (Tekst podstawowy)"/>
                  <a:ea typeface="+mn-ea"/>
                  <a:cs typeface="+mn-cs"/>
                </a:rPr>
                <a:t> do Grupy Sanok Rubber.</a:t>
              </a:r>
              <a:endParaRPr kumimoji="0" lang="pl-PL" sz="1000" b="1" i="1"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mn-cs"/>
              </a:endParaRPr>
            </a:p>
          </xdr:txBody>
        </xdr:sp>
        <xdr:cxnSp macro="">
          <xdr:nvCxnSpPr>
            <xdr:cNvPr id="8" name="Łącznik prostoliniowy 13">
              <a:extLst>
                <a:ext uri="{FF2B5EF4-FFF2-40B4-BE49-F238E27FC236}">
                  <a16:creationId xmlns="" xmlns:a16="http://schemas.microsoft.com/office/drawing/2014/main" id="{00000000-0008-0000-0000-000008000000}"/>
                </a:ext>
              </a:extLst>
            </xdr:cNvPr>
            <xdr:cNvCxnSpPr/>
          </xdr:nvCxnSpPr>
          <xdr:spPr>
            <a:xfrm>
              <a:off x="53313" y="624054"/>
              <a:ext cx="6156000" cy="3121"/>
            </a:xfrm>
            <a:prstGeom prst="line">
              <a:avLst/>
            </a:prstGeom>
            <a:noFill/>
            <a:ln w="19050" cap="flat" cmpd="sng" algn="ctr">
              <a:solidFill>
                <a:srgbClr val="CF0A2C"/>
              </a:solidFill>
              <a:prstDash val="solid"/>
            </a:ln>
            <a:effectLst/>
          </xdr:spPr>
        </xdr:cxnSp>
      </xdr:grpSp>
    </xdr:grp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190500</xdr:rowOff>
        </xdr:from>
        <xdr:to>
          <xdr:col>1</xdr:col>
          <xdr:colOff>19050</xdr:colOff>
          <xdr:row>8</xdr:row>
          <xdr:rowOff>0</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Aktualizacja ankiety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28575</xdr:rowOff>
        </xdr:from>
        <xdr:to>
          <xdr:col>0</xdr:col>
          <xdr:colOff>1257300</xdr:colOff>
          <xdr:row>7</xdr:row>
          <xdr:rowOff>19050</xdr:rowOff>
        </xdr:to>
        <xdr:sp macro="" textlink="">
          <xdr:nvSpPr>
            <xdr:cNvPr id="1027" name="Check Box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Nowy dostawca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47</xdr:row>
          <xdr:rowOff>0</xdr:rowOff>
        </xdr:from>
        <xdr:to>
          <xdr:col>0</xdr:col>
          <xdr:colOff>1285875</xdr:colOff>
          <xdr:row>48</xdr:row>
          <xdr:rowOff>28575</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Obróbka skrawaniem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0</xdr:rowOff>
        </xdr:from>
        <xdr:to>
          <xdr:col>0</xdr:col>
          <xdr:colOff>1285875</xdr:colOff>
          <xdr:row>49</xdr:row>
          <xdr:rowOff>38100</xdr:rowOff>
        </xdr:to>
        <xdr:sp macro="" textlink="">
          <xdr:nvSpPr>
            <xdr:cNvPr id="1030" name="Check Box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Wycinanie z blach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180975</xdr:rowOff>
        </xdr:from>
        <xdr:to>
          <xdr:col>0</xdr:col>
          <xdr:colOff>1285875</xdr:colOff>
          <xdr:row>50</xdr:row>
          <xdr:rowOff>19050</xdr:rowOff>
        </xdr:to>
        <xdr:sp macro="" textlink="">
          <xdr:nvSpPr>
            <xdr:cNvPr id="1032" name="Check Box 8" hidden="1">
              <a:extLst>
                <a:ext uri="{63B3BB69-23CF-44E3-9099-C40C66FF867C}">
                  <a14:compatExt spid="_x0000_s1032"/>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Tłoczenie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49</xdr:row>
          <xdr:rowOff>180975</xdr:rowOff>
        </xdr:from>
        <xdr:to>
          <xdr:col>1</xdr:col>
          <xdr:colOff>542925</xdr:colOff>
          <xdr:row>51</xdr:row>
          <xdr:rowOff>19050</xdr:rowOff>
        </xdr:to>
        <xdr:sp macro="" textlink="">
          <xdr:nvSpPr>
            <xdr:cNvPr id="1033" name="Check Box 9"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Formowanie metodą wyciskania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47</xdr:row>
          <xdr:rowOff>0</xdr:rowOff>
        </xdr:from>
        <xdr:to>
          <xdr:col>3</xdr:col>
          <xdr:colOff>95250</xdr:colOff>
          <xdr:row>48</xdr:row>
          <xdr:rowOff>28575</xdr:rowOff>
        </xdr:to>
        <xdr:sp macro="" textlink="">
          <xdr:nvSpPr>
            <xdr:cNvPr id="1034" name="Check Box 10" hidden="1">
              <a:extLst>
                <a:ext uri="{63B3BB69-23CF-44E3-9099-C40C66FF867C}">
                  <a14:compatExt spid="_x0000_s1034"/>
                </a:ext>
                <a:ext uri="{FF2B5EF4-FFF2-40B4-BE49-F238E27FC236}">
                  <a16:creationId xmlns=""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Odlewnictwo stali i żeliwa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47</xdr:row>
          <xdr:rowOff>171450</xdr:rowOff>
        </xdr:from>
        <xdr:to>
          <xdr:col>3</xdr:col>
          <xdr:colOff>95250</xdr:colOff>
          <xdr:row>49</xdr:row>
          <xdr:rowOff>9525</xdr:rowOff>
        </xdr:to>
        <xdr:sp macro="" textlink="">
          <xdr:nvSpPr>
            <xdr:cNvPr id="1035" name="Check Box 11" hidden="1">
              <a:extLst>
                <a:ext uri="{63B3BB69-23CF-44E3-9099-C40C66FF867C}">
                  <a14:compatExt spid="_x0000_s1035"/>
                </a:ext>
                <a:ext uri="{FF2B5EF4-FFF2-40B4-BE49-F238E27FC236}">
                  <a16:creationId xmlns=""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Odlewnictwo aluminium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47</xdr:row>
          <xdr:rowOff>171450</xdr:rowOff>
        </xdr:from>
        <xdr:to>
          <xdr:col>7</xdr:col>
          <xdr:colOff>457200</xdr:colOff>
          <xdr:row>49</xdr:row>
          <xdr:rowOff>9525</xdr:rowOff>
        </xdr:to>
        <xdr:sp macro="" textlink="">
          <xdr:nvSpPr>
            <xdr:cNvPr id="1036" name="Check Box 12" hidden="1">
              <a:extLst>
                <a:ext uri="{63B3BB69-23CF-44E3-9099-C40C66FF867C}">
                  <a14:compatExt spid="_x0000_s1036"/>
                </a:ext>
                <a:ext uri="{FF2B5EF4-FFF2-40B4-BE49-F238E27FC236}">
                  <a16:creationId xmlns=""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Kucie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47</xdr:row>
          <xdr:rowOff>180975</xdr:rowOff>
        </xdr:from>
        <xdr:to>
          <xdr:col>5</xdr:col>
          <xdr:colOff>295275</xdr:colOff>
          <xdr:row>49</xdr:row>
          <xdr:rowOff>19050</xdr:rowOff>
        </xdr:to>
        <xdr:sp macro="" textlink="">
          <xdr:nvSpPr>
            <xdr:cNvPr id="1037" name="Check Box 13" hidden="1">
              <a:extLst>
                <a:ext uri="{63B3BB69-23CF-44E3-9099-C40C66FF867C}">
                  <a14:compatExt spid="_x0000_s1037"/>
                </a:ext>
                <a:ext uri="{FF2B5EF4-FFF2-40B4-BE49-F238E27FC236}">
                  <a16:creationId xmlns=""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Produkcja rur stalowych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48</xdr:row>
          <xdr:rowOff>171450</xdr:rowOff>
        </xdr:from>
        <xdr:to>
          <xdr:col>3</xdr:col>
          <xdr:colOff>533400</xdr:colOff>
          <xdr:row>50</xdr:row>
          <xdr:rowOff>9525</xdr:rowOff>
        </xdr:to>
        <xdr:sp macro="" textlink="">
          <xdr:nvSpPr>
            <xdr:cNvPr id="1039" name="Check Box 15" hidden="1">
              <a:extLst>
                <a:ext uri="{63B3BB69-23CF-44E3-9099-C40C66FF867C}">
                  <a14:compatExt spid="_x0000_s1039"/>
                </a:ext>
                <a:ext uri="{FF2B5EF4-FFF2-40B4-BE49-F238E27FC236}">
                  <a16:creationId xmlns=""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Produkcja blach / taśm z metalu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48</xdr:row>
          <xdr:rowOff>180975</xdr:rowOff>
        </xdr:from>
        <xdr:to>
          <xdr:col>7</xdr:col>
          <xdr:colOff>457200</xdr:colOff>
          <xdr:row>50</xdr:row>
          <xdr:rowOff>19050</xdr:rowOff>
        </xdr:to>
        <xdr:sp macro="" textlink="">
          <xdr:nvSpPr>
            <xdr:cNvPr id="1040" name="Check Box 16" hidden="1">
              <a:extLst>
                <a:ext uri="{63B3BB69-23CF-44E3-9099-C40C66FF867C}">
                  <a14:compatExt spid="_x0000_s1040"/>
                </a:ext>
                <a:ext uri="{FF2B5EF4-FFF2-40B4-BE49-F238E27FC236}">
                  <a16:creationId xmlns=""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wyroby metalowe Obróbka skrawaniem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47</xdr:row>
          <xdr:rowOff>0</xdr:rowOff>
        </xdr:from>
        <xdr:to>
          <xdr:col>7</xdr:col>
          <xdr:colOff>457200</xdr:colOff>
          <xdr:row>48</xdr:row>
          <xdr:rowOff>28575</xdr:rowOff>
        </xdr:to>
        <xdr:sp macro="" textlink="">
          <xdr:nvSpPr>
            <xdr:cNvPr id="1041" name="Check Box 17" hidden="1">
              <a:extLst>
                <a:ext uri="{63B3BB69-23CF-44E3-9099-C40C66FF867C}">
                  <a14:compatExt spid="_x0000_s1041"/>
                </a:ext>
                <a:ext uri="{FF2B5EF4-FFF2-40B4-BE49-F238E27FC236}">
                  <a16:creationId xmlns=""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Obróbka galwaniczna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48</xdr:row>
          <xdr:rowOff>180975</xdr:rowOff>
        </xdr:from>
        <xdr:to>
          <xdr:col>5</xdr:col>
          <xdr:colOff>485775</xdr:colOff>
          <xdr:row>50</xdr:row>
          <xdr:rowOff>19050</xdr:rowOff>
        </xdr:to>
        <xdr:sp macro="" textlink="">
          <xdr:nvSpPr>
            <xdr:cNvPr id="1042" name="Check Box 18" hidden="1">
              <a:extLst>
                <a:ext uri="{63B3BB69-23CF-44E3-9099-C40C66FF867C}">
                  <a14:compatExt spid="_x0000_s1042"/>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Inna obróbka powierzchni / powłoki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47</xdr:row>
          <xdr:rowOff>0</xdr:rowOff>
        </xdr:from>
        <xdr:to>
          <xdr:col>5</xdr:col>
          <xdr:colOff>219075</xdr:colOff>
          <xdr:row>48</xdr:row>
          <xdr:rowOff>28575</xdr:rowOff>
        </xdr:to>
        <xdr:sp macro="" textlink="">
          <xdr:nvSpPr>
            <xdr:cNvPr id="1045" name="Check Box 21" hidden="1">
              <a:extLst>
                <a:ext uri="{63B3BB69-23CF-44E3-9099-C40C66FF867C}">
                  <a14:compatExt spid="_x0000_s1045"/>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Produkcja rur aluminiowych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52</xdr:row>
          <xdr:rowOff>0</xdr:rowOff>
        </xdr:from>
        <xdr:to>
          <xdr:col>0</xdr:col>
          <xdr:colOff>1285875</xdr:colOff>
          <xdr:row>53</xdr:row>
          <xdr:rowOff>28575</xdr:rowOff>
        </xdr:to>
        <xdr:sp macro="" textlink="">
          <xdr:nvSpPr>
            <xdr:cNvPr id="1046" name="Check Box 22" hidden="1">
              <a:extLst>
                <a:ext uri="{63B3BB69-23CF-44E3-9099-C40C66FF867C}">
                  <a14:compatExt spid="_x0000_s1046"/>
                </a:ext>
                <a:ext uri="{FF2B5EF4-FFF2-40B4-BE49-F238E27FC236}">
                  <a16:creationId xmlns=""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Kauczuki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52</xdr:row>
          <xdr:rowOff>180975</xdr:rowOff>
        </xdr:from>
        <xdr:to>
          <xdr:col>0</xdr:col>
          <xdr:colOff>1285875</xdr:colOff>
          <xdr:row>54</xdr:row>
          <xdr:rowOff>19050</xdr:rowOff>
        </xdr:to>
        <xdr:sp macro="" textlink="">
          <xdr:nvSpPr>
            <xdr:cNvPr id="1047" name="Check Box 23" hidden="1">
              <a:extLst>
                <a:ext uri="{63B3BB69-23CF-44E3-9099-C40C66FF867C}">
                  <a14:compatExt spid="_x0000_s1047"/>
                </a:ext>
                <a:ext uri="{FF2B5EF4-FFF2-40B4-BE49-F238E27FC236}">
                  <a16:creationId xmlns=""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Sadze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52</xdr:row>
          <xdr:rowOff>0</xdr:rowOff>
        </xdr:from>
        <xdr:to>
          <xdr:col>3</xdr:col>
          <xdr:colOff>104775</xdr:colOff>
          <xdr:row>53</xdr:row>
          <xdr:rowOff>28575</xdr:rowOff>
        </xdr:to>
        <xdr:sp macro="" textlink="">
          <xdr:nvSpPr>
            <xdr:cNvPr id="1048" name="Check Box 24" hidden="1">
              <a:extLst>
                <a:ext uri="{63B3BB69-23CF-44E3-9099-C40C66FF867C}">
                  <a14:compatExt spid="_x0000_s1048"/>
                </a:ext>
                <a:ext uri="{FF2B5EF4-FFF2-40B4-BE49-F238E27FC236}">
                  <a16:creationId xmlns=""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Jasne napełniacze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52</xdr:row>
          <xdr:rowOff>180975</xdr:rowOff>
        </xdr:from>
        <xdr:to>
          <xdr:col>3</xdr:col>
          <xdr:colOff>95250</xdr:colOff>
          <xdr:row>54</xdr:row>
          <xdr:rowOff>19050</xdr:rowOff>
        </xdr:to>
        <xdr:sp macro="" textlink="">
          <xdr:nvSpPr>
            <xdr:cNvPr id="1049" name="Check Box 25" hidden="1">
              <a:extLst>
                <a:ext uri="{63B3BB69-23CF-44E3-9099-C40C66FF867C}">
                  <a14:compatExt spid="_x0000_s1049"/>
                </a:ext>
                <a:ext uri="{FF2B5EF4-FFF2-40B4-BE49-F238E27FC236}">
                  <a16:creationId xmlns=""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Chemikalia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52</xdr:row>
          <xdr:rowOff>0</xdr:rowOff>
        </xdr:from>
        <xdr:to>
          <xdr:col>5</xdr:col>
          <xdr:colOff>571500</xdr:colOff>
          <xdr:row>53</xdr:row>
          <xdr:rowOff>28575</xdr:rowOff>
        </xdr:to>
        <xdr:sp macro="" textlink="">
          <xdr:nvSpPr>
            <xdr:cNvPr id="1050" name="Check Box 26" hidden="1">
              <a:extLst>
                <a:ext uri="{63B3BB69-23CF-44E3-9099-C40C66FF867C}">
                  <a14:compatExt spid="_x0000_s1050"/>
                </a:ext>
                <a:ext uri="{FF2B5EF4-FFF2-40B4-BE49-F238E27FC236}">
                  <a16:creationId xmlns=""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Plastyfikatory, oleje procesowe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52</xdr:row>
          <xdr:rowOff>180975</xdr:rowOff>
        </xdr:from>
        <xdr:to>
          <xdr:col>4</xdr:col>
          <xdr:colOff>628650</xdr:colOff>
          <xdr:row>54</xdr:row>
          <xdr:rowOff>19050</xdr:rowOff>
        </xdr:to>
        <xdr:sp macro="" textlink="">
          <xdr:nvSpPr>
            <xdr:cNvPr id="1052" name="Check Box 28" hidden="1">
              <a:extLst>
                <a:ext uri="{63B3BB69-23CF-44E3-9099-C40C66FF867C}">
                  <a14:compatExt spid="_x0000_s1052"/>
                </a:ext>
                <a:ext uri="{FF2B5EF4-FFF2-40B4-BE49-F238E27FC236}">
                  <a16:creationId xmlns=""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środki chemiczne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55</xdr:row>
          <xdr:rowOff>0</xdr:rowOff>
        </xdr:from>
        <xdr:to>
          <xdr:col>7</xdr:col>
          <xdr:colOff>466725</xdr:colOff>
          <xdr:row>56</xdr:row>
          <xdr:rowOff>28575</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Tworzywa sztuczne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0</xdr:rowOff>
        </xdr:from>
        <xdr:to>
          <xdr:col>1</xdr:col>
          <xdr:colOff>342900</xdr:colOff>
          <xdr:row>56</xdr:row>
          <xdr:rowOff>28575</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 formowe z tw. sztucznych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55</xdr:row>
          <xdr:rowOff>0</xdr:rowOff>
        </xdr:from>
        <xdr:to>
          <xdr:col>3</xdr:col>
          <xdr:colOff>704850</xdr:colOff>
          <xdr:row>56</xdr:row>
          <xdr:rowOff>28575</xdr:rowOff>
        </xdr:to>
        <xdr:sp macro="" textlink="">
          <xdr:nvSpPr>
            <xdr:cNvPr id="1057" name="Check Box 33" hidden="1">
              <a:extLst>
                <a:ext uri="{63B3BB69-23CF-44E3-9099-C40C66FF867C}">
                  <a14:compatExt spid="_x0000_s1057"/>
                </a:ext>
                <a:ext uri="{FF2B5EF4-FFF2-40B4-BE49-F238E27FC236}">
                  <a16:creationId xmlns=""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 wytłaczane z tw. sztucznych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55</xdr:row>
          <xdr:rowOff>0</xdr:rowOff>
        </xdr:from>
        <xdr:to>
          <xdr:col>4</xdr:col>
          <xdr:colOff>638175</xdr:colOff>
          <xdr:row>56</xdr:row>
          <xdr:rowOff>28575</xdr:rowOff>
        </xdr:to>
        <xdr:sp macro="" textlink="">
          <xdr:nvSpPr>
            <xdr:cNvPr id="1058" name="Check Box 34" hidden="1">
              <a:extLst>
                <a:ext uri="{63B3BB69-23CF-44E3-9099-C40C66FF867C}">
                  <a14:compatExt spid="_x0000_s1058"/>
                </a:ext>
                <a:ext uri="{FF2B5EF4-FFF2-40B4-BE49-F238E27FC236}">
                  <a16:creationId xmlns=""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Tkaniny / tekstylia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180975</xdr:rowOff>
        </xdr:from>
        <xdr:to>
          <xdr:col>1</xdr:col>
          <xdr:colOff>342900</xdr:colOff>
          <xdr:row>57</xdr:row>
          <xdr:rowOff>19050</xdr:rowOff>
        </xdr:to>
        <xdr:sp macro="" textlink="">
          <xdr:nvSpPr>
            <xdr:cNvPr id="1060" name="Check Box 36" hidden="1">
              <a:extLst>
                <a:ext uri="{63B3BB69-23CF-44E3-9099-C40C66FF867C}">
                  <a14:compatExt spid="_x0000_s1060"/>
                </a:ext>
                <a:ext uri="{FF2B5EF4-FFF2-40B4-BE49-F238E27FC236}">
                  <a16:creationId xmlns=""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Mieszanki gumowe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0</xdr:rowOff>
        </xdr:from>
        <xdr:to>
          <xdr:col>7</xdr:col>
          <xdr:colOff>628650</xdr:colOff>
          <xdr:row>46</xdr:row>
          <xdr:rowOff>28575</xdr:rowOff>
        </xdr:to>
        <xdr:sp macro="" textlink="">
          <xdr:nvSpPr>
            <xdr:cNvPr id="1061" name="Check Box 37" hidden="1">
              <a:extLst>
                <a:ext uri="{63B3BB69-23CF-44E3-9099-C40C66FF867C}">
                  <a14:compatExt spid="_x0000_s1061"/>
                </a:ext>
                <a:ext uri="{FF2B5EF4-FFF2-40B4-BE49-F238E27FC236}">
                  <a16:creationId xmlns=""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45</xdr:row>
          <xdr:rowOff>0</xdr:rowOff>
        </xdr:from>
        <xdr:to>
          <xdr:col>9</xdr:col>
          <xdr:colOff>114300</xdr:colOff>
          <xdr:row>46</xdr:row>
          <xdr:rowOff>28575</xdr:rowOff>
        </xdr:to>
        <xdr:sp macro="" textlink="">
          <xdr:nvSpPr>
            <xdr:cNvPr id="1062" name="Check Box 38" hidden="1">
              <a:extLst>
                <a:ext uri="{63B3BB69-23CF-44E3-9099-C40C66FF867C}">
                  <a14:compatExt spid="_x0000_s1062"/>
                </a:ext>
                <a:ext uri="{FF2B5EF4-FFF2-40B4-BE49-F238E27FC236}">
                  <a16:creationId xmlns=""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58</xdr:row>
          <xdr:rowOff>0</xdr:rowOff>
        </xdr:from>
        <xdr:to>
          <xdr:col>1</xdr:col>
          <xdr:colOff>19050</xdr:colOff>
          <xdr:row>59</xdr:row>
          <xdr:rowOff>180975</xdr:rowOff>
        </xdr:to>
        <xdr:sp macro="" textlink="">
          <xdr:nvSpPr>
            <xdr:cNvPr id="1066" name="Check Box 42" hidden="1">
              <a:extLst>
                <a:ext uri="{63B3BB69-23CF-44E3-9099-C40C66FF867C}">
                  <a14:compatExt spid="_x0000_s1066"/>
                </a:ext>
                <a:ext uri="{FF2B5EF4-FFF2-40B4-BE49-F238E27FC236}">
                  <a16:creationId xmlns=""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Maszyny i urządzenia produkcyjne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57</xdr:row>
          <xdr:rowOff>161925</xdr:rowOff>
        </xdr:from>
        <xdr:to>
          <xdr:col>3</xdr:col>
          <xdr:colOff>219075</xdr:colOff>
          <xdr:row>60</xdr:row>
          <xdr:rowOff>19050</xdr:rowOff>
        </xdr:to>
        <xdr:sp macro="" textlink="">
          <xdr:nvSpPr>
            <xdr:cNvPr id="1068" name="Check Box 44" hidden="1">
              <a:extLst>
                <a:ext uri="{63B3BB69-23CF-44E3-9099-C40C66FF867C}">
                  <a14:compatExt spid="_x0000_s1068"/>
                </a:ext>
                <a:ext uri="{FF2B5EF4-FFF2-40B4-BE49-F238E27FC236}">
                  <a16:creationId xmlns=""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Maszyny i urządzenia pomiarowe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57</xdr:row>
          <xdr:rowOff>142875</xdr:rowOff>
        </xdr:from>
        <xdr:to>
          <xdr:col>5</xdr:col>
          <xdr:colOff>266700</xdr:colOff>
          <xdr:row>60</xdr:row>
          <xdr:rowOff>57150</xdr:rowOff>
        </xdr:to>
        <xdr:sp macro="" textlink="">
          <xdr:nvSpPr>
            <xdr:cNvPr id="1069" name="Check Box 45" hidden="1">
              <a:extLst>
                <a:ext uri="{63B3BB69-23CF-44E3-9099-C40C66FF867C}">
                  <a14:compatExt spid="_x0000_s1069"/>
                </a:ext>
                <a:ext uri="{FF2B5EF4-FFF2-40B4-BE49-F238E27FC236}">
                  <a16:creationId xmlns=""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Oprogramowanie / systemy informatyczne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57</xdr:row>
          <xdr:rowOff>95250</xdr:rowOff>
        </xdr:from>
        <xdr:to>
          <xdr:col>7</xdr:col>
          <xdr:colOff>657225</xdr:colOff>
          <xdr:row>60</xdr:row>
          <xdr:rowOff>57150</xdr:rowOff>
        </xdr:to>
        <xdr:sp macro="" textlink="">
          <xdr:nvSpPr>
            <xdr:cNvPr id="1070" name="Check Box 46" hidden="1">
              <a:extLst>
                <a:ext uri="{63B3BB69-23CF-44E3-9099-C40C66FF867C}">
                  <a14:compatExt spid="_x0000_s1070"/>
                </a:ext>
                <a:ext uri="{FF2B5EF4-FFF2-40B4-BE49-F238E27FC236}">
                  <a16:creationId xmlns=""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Usługi produkcyjne / logistyczne / 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400050</xdr:rowOff>
        </xdr:from>
        <xdr:to>
          <xdr:col>6</xdr:col>
          <xdr:colOff>466725</xdr:colOff>
          <xdr:row>64</xdr:row>
          <xdr:rowOff>28575</xdr:rowOff>
        </xdr:to>
        <xdr:sp macro="" textlink="">
          <xdr:nvSpPr>
            <xdr:cNvPr id="1071" name="Check Box 47" hidden="1">
              <a:extLst>
                <a:ext uri="{63B3BB69-23CF-44E3-9099-C40C66FF867C}">
                  <a14:compatExt spid="_x0000_s1071"/>
                </a:ext>
                <a:ext uri="{FF2B5EF4-FFF2-40B4-BE49-F238E27FC236}">
                  <a16:creationId xmlns=""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62</xdr:row>
          <xdr:rowOff>400050</xdr:rowOff>
        </xdr:from>
        <xdr:to>
          <xdr:col>7</xdr:col>
          <xdr:colOff>447675</xdr:colOff>
          <xdr:row>64</xdr:row>
          <xdr:rowOff>28575</xdr:rowOff>
        </xdr:to>
        <xdr:sp macro="" textlink="">
          <xdr:nvSpPr>
            <xdr:cNvPr id="1073" name="Check Box 49" hidden="1">
              <a:extLst>
                <a:ext uri="{63B3BB69-23CF-44E3-9099-C40C66FF867C}">
                  <a14:compatExt spid="_x0000_s1073"/>
                </a:ext>
                <a:ext uri="{FF2B5EF4-FFF2-40B4-BE49-F238E27FC236}">
                  <a16:creationId xmlns=""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68</xdr:row>
          <xdr:rowOff>171450</xdr:rowOff>
        </xdr:from>
        <xdr:to>
          <xdr:col>6</xdr:col>
          <xdr:colOff>476250</xdr:colOff>
          <xdr:row>70</xdr:row>
          <xdr:rowOff>9525</xdr:rowOff>
        </xdr:to>
        <xdr:sp macro="" textlink="">
          <xdr:nvSpPr>
            <xdr:cNvPr id="1074" name="Check Box 50" hidden="1">
              <a:extLst>
                <a:ext uri="{63B3BB69-23CF-44E3-9099-C40C66FF867C}">
                  <a14:compatExt spid="_x0000_s1074"/>
                </a:ext>
                <a:ext uri="{FF2B5EF4-FFF2-40B4-BE49-F238E27FC236}">
                  <a16:creationId xmlns=""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68</xdr:row>
          <xdr:rowOff>161925</xdr:rowOff>
        </xdr:from>
        <xdr:to>
          <xdr:col>7</xdr:col>
          <xdr:colOff>457200</xdr:colOff>
          <xdr:row>70</xdr:row>
          <xdr:rowOff>0</xdr:rowOff>
        </xdr:to>
        <xdr:sp macro="" textlink="">
          <xdr:nvSpPr>
            <xdr:cNvPr id="1075" name="Check Box 51" hidden="1">
              <a:extLst>
                <a:ext uri="{63B3BB69-23CF-44E3-9099-C40C66FF867C}">
                  <a14:compatExt spid="_x0000_s1075"/>
                </a:ext>
                <a:ext uri="{FF2B5EF4-FFF2-40B4-BE49-F238E27FC236}">
                  <a16:creationId xmlns=""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70</xdr:row>
          <xdr:rowOff>171450</xdr:rowOff>
        </xdr:from>
        <xdr:to>
          <xdr:col>6</xdr:col>
          <xdr:colOff>476250</xdr:colOff>
          <xdr:row>72</xdr:row>
          <xdr:rowOff>28575</xdr:rowOff>
        </xdr:to>
        <xdr:sp macro="" textlink="">
          <xdr:nvSpPr>
            <xdr:cNvPr id="1076" name="Check Box 52" hidden="1">
              <a:extLst>
                <a:ext uri="{63B3BB69-23CF-44E3-9099-C40C66FF867C}">
                  <a14:compatExt spid="_x0000_s1076"/>
                </a:ext>
                <a:ext uri="{FF2B5EF4-FFF2-40B4-BE49-F238E27FC236}">
                  <a16:creationId xmlns=""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70</xdr:row>
          <xdr:rowOff>180975</xdr:rowOff>
        </xdr:from>
        <xdr:to>
          <xdr:col>7</xdr:col>
          <xdr:colOff>447675</xdr:colOff>
          <xdr:row>72</xdr:row>
          <xdr:rowOff>28575</xdr:rowOff>
        </xdr:to>
        <xdr:sp macro="" textlink="">
          <xdr:nvSpPr>
            <xdr:cNvPr id="1077" name="Check Box 53" hidden="1">
              <a:extLst>
                <a:ext uri="{63B3BB69-23CF-44E3-9099-C40C66FF867C}">
                  <a14:compatExt spid="_x0000_s1077"/>
                </a:ext>
                <a:ext uri="{FF2B5EF4-FFF2-40B4-BE49-F238E27FC236}">
                  <a16:creationId xmlns=""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1162050</xdr:colOff>
          <xdr:row>71</xdr:row>
          <xdr:rowOff>180975</xdr:rowOff>
        </xdr:from>
        <xdr:to>
          <xdr:col>4</xdr:col>
          <xdr:colOff>457200</xdr:colOff>
          <xdr:row>73</xdr:row>
          <xdr:rowOff>19050</xdr:rowOff>
        </xdr:to>
        <xdr:sp macro="" textlink="">
          <xdr:nvSpPr>
            <xdr:cNvPr id="1078" name="Check Box 54" hidden="1">
              <a:extLst>
                <a:ext uri="{63B3BB69-23CF-44E3-9099-C40C66FF867C}">
                  <a14:compatExt spid="_x0000_s1078"/>
                </a:ext>
                <a:ext uri="{FF2B5EF4-FFF2-40B4-BE49-F238E27FC236}">
                  <a16:creationId xmlns=""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2D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71</xdr:row>
          <xdr:rowOff>180975</xdr:rowOff>
        </xdr:from>
        <xdr:to>
          <xdr:col>5</xdr:col>
          <xdr:colOff>457200</xdr:colOff>
          <xdr:row>73</xdr:row>
          <xdr:rowOff>19050</xdr:rowOff>
        </xdr:to>
        <xdr:sp macro="" textlink="">
          <xdr:nvSpPr>
            <xdr:cNvPr id="1080" name="Check Box 56" hidden="1">
              <a:hlinkClick xmlns:r="http://schemas.openxmlformats.org/officeDocument/2006/relationships" r:id="rId2"/>
              <a:extLst>
                <a:ext uri="{63B3BB69-23CF-44E3-9099-C40C66FF867C}">
                  <a14:compatExt spid="_x0000_s1080"/>
                </a:ext>
                <a:ext uri="{FF2B5EF4-FFF2-40B4-BE49-F238E27FC236}">
                  <a16:creationId xmlns=""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3D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71</xdr:row>
          <xdr:rowOff>180975</xdr:rowOff>
        </xdr:from>
        <xdr:to>
          <xdr:col>7</xdr:col>
          <xdr:colOff>466725</xdr:colOff>
          <xdr:row>73</xdr:row>
          <xdr:rowOff>19050</xdr:rowOff>
        </xdr:to>
        <xdr:sp macro="" textlink="">
          <xdr:nvSpPr>
            <xdr:cNvPr id="1081" name="Check Box 57" hidden="1">
              <a:hlinkClick xmlns:r="http://schemas.openxmlformats.org/officeDocument/2006/relationships" r:id="rId2"/>
              <a:extLst>
                <a:ext uri="{63B3BB69-23CF-44E3-9099-C40C66FF867C}">
                  <a14:compatExt spid="_x0000_s1081"/>
                </a:ext>
                <a:ext uri="{FF2B5EF4-FFF2-40B4-BE49-F238E27FC236}">
                  <a16:creationId xmlns=""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 dotyczy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93</xdr:row>
          <xdr:rowOff>180975</xdr:rowOff>
        </xdr:from>
        <xdr:to>
          <xdr:col>1</xdr:col>
          <xdr:colOff>723900</xdr:colOff>
          <xdr:row>95</xdr:row>
          <xdr:rowOff>19050</xdr:rowOff>
        </xdr:to>
        <xdr:sp macro="" textlink="">
          <xdr:nvSpPr>
            <xdr:cNvPr id="1082" name="Check Box 58" hidden="1">
              <a:hlinkClick xmlns:r="http://schemas.openxmlformats.org/officeDocument/2006/relationships" r:id="rId2"/>
              <a:extLst>
                <a:ext uri="{63B3BB69-23CF-44E3-9099-C40C66FF867C}">
                  <a14:compatExt spid="_x0000_s1082"/>
                </a:ext>
                <a:ext uri="{FF2B5EF4-FFF2-40B4-BE49-F238E27FC236}">
                  <a16:creationId xmlns=""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1 zmiana / dobę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93</xdr:row>
          <xdr:rowOff>180975</xdr:rowOff>
        </xdr:from>
        <xdr:to>
          <xdr:col>3</xdr:col>
          <xdr:colOff>114300</xdr:colOff>
          <xdr:row>95</xdr:row>
          <xdr:rowOff>19050</xdr:rowOff>
        </xdr:to>
        <xdr:sp macro="" textlink="">
          <xdr:nvSpPr>
            <xdr:cNvPr id="1083" name="Check Box 59" hidden="1">
              <a:hlinkClick xmlns:r="http://schemas.openxmlformats.org/officeDocument/2006/relationships" r:id="rId2"/>
              <a:extLst>
                <a:ext uri="{63B3BB69-23CF-44E3-9099-C40C66FF867C}">
                  <a14:compatExt spid="_x0000_s1083"/>
                </a:ext>
                <a:ext uri="{FF2B5EF4-FFF2-40B4-BE49-F238E27FC236}">
                  <a16:creationId xmlns=""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2 zmiany / dobę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93</xdr:row>
          <xdr:rowOff>180975</xdr:rowOff>
        </xdr:from>
        <xdr:to>
          <xdr:col>3</xdr:col>
          <xdr:colOff>1104900</xdr:colOff>
          <xdr:row>95</xdr:row>
          <xdr:rowOff>19050</xdr:rowOff>
        </xdr:to>
        <xdr:sp macro="" textlink="">
          <xdr:nvSpPr>
            <xdr:cNvPr id="1084" name="Check Box 60" descr="3 zmiany / dobę" hidden="1">
              <a:hlinkClick xmlns:r="http://schemas.openxmlformats.org/officeDocument/2006/relationships" r:id="rId2"/>
              <a:extLst>
                <a:ext uri="{63B3BB69-23CF-44E3-9099-C40C66FF867C}">
                  <a14:compatExt spid="_x0000_s1084"/>
                </a:ext>
                <a:ext uri="{FF2B5EF4-FFF2-40B4-BE49-F238E27FC236}">
                  <a16:creationId xmlns=""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3 zmiany / dobę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93</xdr:row>
          <xdr:rowOff>180975</xdr:rowOff>
        </xdr:from>
        <xdr:to>
          <xdr:col>4</xdr:col>
          <xdr:colOff>552450</xdr:colOff>
          <xdr:row>95</xdr:row>
          <xdr:rowOff>19050</xdr:rowOff>
        </xdr:to>
        <xdr:sp macro="" textlink="">
          <xdr:nvSpPr>
            <xdr:cNvPr id="1085" name="Check Box 61" descr="3 zmiany / dobę" hidden="1">
              <a:hlinkClick xmlns:r="http://schemas.openxmlformats.org/officeDocument/2006/relationships" r:id="rId2"/>
              <a:extLst>
                <a:ext uri="{63B3BB69-23CF-44E3-9099-C40C66FF867C}">
                  <a14:compatExt spid="_x0000_s1085"/>
                </a:ext>
                <a:ext uri="{FF2B5EF4-FFF2-40B4-BE49-F238E27FC236}">
                  <a16:creationId xmlns=""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96</xdr:row>
          <xdr:rowOff>190500</xdr:rowOff>
        </xdr:from>
        <xdr:to>
          <xdr:col>0</xdr:col>
          <xdr:colOff>704850</xdr:colOff>
          <xdr:row>98</xdr:row>
          <xdr:rowOff>28575</xdr:rowOff>
        </xdr:to>
        <xdr:sp macro="" textlink="">
          <xdr:nvSpPr>
            <xdr:cNvPr id="1086" name="Check Box 62" descr="3 zmiany / dobę" hidden="1">
              <a:hlinkClick xmlns:r="http://schemas.openxmlformats.org/officeDocument/2006/relationships" r:id="rId2"/>
              <a:extLst>
                <a:ext uri="{63B3BB69-23CF-44E3-9099-C40C66FF867C}">
                  <a14:compatExt spid="_x0000_s1086"/>
                </a:ext>
                <a:ext uri="{FF2B5EF4-FFF2-40B4-BE49-F238E27FC236}">
                  <a16:creationId xmlns=""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Księga Jakości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1333500</xdr:colOff>
          <xdr:row>96</xdr:row>
          <xdr:rowOff>171450</xdr:rowOff>
        </xdr:from>
        <xdr:to>
          <xdr:col>1</xdr:col>
          <xdr:colOff>657225</xdr:colOff>
          <xdr:row>98</xdr:row>
          <xdr:rowOff>28575</xdr:rowOff>
        </xdr:to>
        <xdr:sp macro="" textlink="">
          <xdr:nvSpPr>
            <xdr:cNvPr id="1088" name="Check Box 64" descr="3 zmiany / dobę" hidden="1">
              <a:hlinkClick xmlns:r="http://schemas.openxmlformats.org/officeDocument/2006/relationships" r:id="rId2"/>
              <a:extLst>
                <a:ext uri="{63B3BB69-23CF-44E3-9099-C40C66FF867C}">
                  <a14:compatExt spid="_x0000_s1088"/>
                </a:ext>
                <a:ext uri="{FF2B5EF4-FFF2-40B4-BE49-F238E27FC236}">
                  <a16:creationId xmlns=""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APQP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1143000</xdr:colOff>
          <xdr:row>96</xdr:row>
          <xdr:rowOff>171450</xdr:rowOff>
        </xdr:from>
        <xdr:to>
          <xdr:col>2</xdr:col>
          <xdr:colOff>704850</xdr:colOff>
          <xdr:row>98</xdr:row>
          <xdr:rowOff>28575</xdr:rowOff>
        </xdr:to>
        <xdr:sp macro="" textlink="">
          <xdr:nvSpPr>
            <xdr:cNvPr id="1089" name="Check Box 65" descr="3 zmiany / dobę" hidden="1">
              <a:hlinkClick xmlns:r="http://schemas.openxmlformats.org/officeDocument/2006/relationships" r:id="rId2"/>
              <a:extLst>
                <a:ext uri="{63B3BB69-23CF-44E3-9099-C40C66FF867C}">
                  <a14:compatExt spid="_x0000_s1089"/>
                </a:ext>
                <a:ext uri="{FF2B5EF4-FFF2-40B4-BE49-F238E27FC236}">
                  <a16:creationId xmlns=""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FMEA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96</xdr:row>
          <xdr:rowOff>171450</xdr:rowOff>
        </xdr:from>
        <xdr:to>
          <xdr:col>3</xdr:col>
          <xdr:colOff>962025</xdr:colOff>
          <xdr:row>98</xdr:row>
          <xdr:rowOff>28575</xdr:rowOff>
        </xdr:to>
        <xdr:sp macro="" textlink="">
          <xdr:nvSpPr>
            <xdr:cNvPr id="1090" name="Check Box 66" descr="3 zmiany / dobę" hidden="1">
              <a:hlinkClick xmlns:r="http://schemas.openxmlformats.org/officeDocument/2006/relationships" r:id="rId2"/>
              <a:extLst>
                <a:ext uri="{63B3BB69-23CF-44E3-9099-C40C66FF867C}">
                  <a14:compatExt spid="_x0000_s1090"/>
                </a:ext>
                <a:ext uri="{FF2B5EF4-FFF2-40B4-BE49-F238E27FC236}">
                  <a16:creationId xmlns=""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96</xdr:row>
          <xdr:rowOff>171450</xdr:rowOff>
        </xdr:from>
        <xdr:to>
          <xdr:col>5</xdr:col>
          <xdr:colOff>304800</xdr:colOff>
          <xdr:row>98</xdr:row>
          <xdr:rowOff>28575</xdr:rowOff>
        </xdr:to>
        <xdr:sp macro="" textlink="">
          <xdr:nvSpPr>
            <xdr:cNvPr id="1091" name="Check Box 67" descr="3 zmiany / dobę" hidden="1">
              <a:hlinkClick xmlns:r="http://schemas.openxmlformats.org/officeDocument/2006/relationships" r:id="rId2"/>
              <a:extLst>
                <a:ext uri="{63B3BB69-23CF-44E3-9099-C40C66FF867C}">
                  <a14:compatExt spid="_x0000_s1091"/>
                </a:ext>
                <a:ext uri="{FF2B5EF4-FFF2-40B4-BE49-F238E27FC236}">
                  <a16:creationId xmlns=""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96</xdr:row>
          <xdr:rowOff>171450</xdr:rowOff>
        </xdr:from>
        <xdr:to>
          <xdr:col>7</xdr:col>
          <xdr:colOff>95250</xdr:colOff>
          <xdr:row>98</xdr:row>
          <xdr:rowOff>28575</xdr:rowOff>
        </xdr:to>
        <xdr:sp macro="" textlink="">
          <xdr:nvSpPr>
            <xdr:cNvPr id="1093" name="Check Box 69" descr="3 zmiany / dobę" hidden="1">
              <a:hlinkClick xmlns:r="http://schemas.openxmlformats.org/officeDocument/2006/relationships" r:id="rId2"/>
              <a:extLst>
                <a:ext uri="{63B3BB69-23CF-44E3-9099-C40C66FF867C}">
                  <a14:compatExt spid="_x0000_s1093"/>
                </a:ext>
                <a:ext uri="{FF2B5EF4-FFF2-40B4-BE49-F238E27FC236}">
                  <a16:creationId xmlns=""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8D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110</xdr:row>
          <xdr:rowOff>171450</xdr:rowOff>
        </xdr:from>
        <xdr:to>
          <xdr:col>2</xdr:col>
          <xdr:colOff>114300</xdr:colOff>
          <xdr:row>112</xdr:row>
          <xdr:rowOff>47625</xdr:rowOff>
        </xdr:to>
        <xdr:sp macro="" textlink="">
          <xdr:nvSpPr>
            <xdr:cNvPr id="1094" name="Check Box 70" descr="3 zmiany / dobę" hidden="1">
              <a:hlinkClick xmlns:r="http://schemas.openxmlformats.org/officeDocument/2006/relationships" r:id="rId2"/>
              <a:extLst>
                <a:ext uri="{63B3BB69-23CF-44E3-9099-C40C66FF867C}">
                  <a14:compatExt spid="_x0000_s1094"/>
                </a:ext>
                <a:ext uri="{FF2B5EF4-FFF2-40B4-BE49-F238E27FC236}">
                  <a16:creationId xmlns=""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Schemat organizacyjny (element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110</xdr:row>
          <xdr:rowOff>171450</xdr:rowOff>
        </xdr:from>
        <xdr:to>
          <xdr:col>4</xdr:col>
          <xdr:colOff>123825</xdr:colOff>
          <xdr:row>112</xdr:row>
          <xdr:rowOff>47625</xdr:rowOff>
        </xdr:to>
        <xdr:sp macro="" textlink="">
          <xdr:nvSpPr>
            <xdr:cNvPr id="1095" name="Check Box 71" descr="3 zmiany / dobę" hidden="1">
              <a:hlinkClick xmlns:r="http://schemas.openxmlformats.org/officeDocument/2006/relationships" r:id="rId2"/>
              <a:extLst>
                <a:ext uri="{63B3BB69-23CF-44E3-9099-C40C66FF867C}">
                  <a14:compatExt spid="_x0000_s1095"/>
                </a:ext>
                <a:ext uri="{FF2B5EF4-FFF2-40B4-BE49-F238E27FC236}">
                  <a16:creationId xmlns=""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Lista maszyn i urządzeń (element 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111</xdr:row>
          <xdr:rowOff>161925</xdr:rowOff>
        </xdr:from>
        <xdr:to>
          <xdr:col>1</xdr:col>
          <xdr:colOff>219075</xdr:colOff>
          <xdr:row>113</xdr:row>
          <xdr:rowOff>19050</xdr:rowOff>
        </xdr:to>
        <xdr:sp macro="" textlink="">
          <xdr:nvSpPr>
            <xdr:cNvPr id="1097" name="Check Box 73" descr="3 zmiany / dobę" hidden="1">
              <a:hlinkClick xmlns:r="http://schemas.openxmlformats.org/officeDocument/2006/relationships" r:id="rId2"/>
              <a:extLst>
                <a:ext uri="{63B3BB69-23CF-44E3-9099-C40C66FF867C}">
                  <a14:compatExt spid="_x0000_s1097"/>
                </a:ext>
                <a:ext uri="{FF2B5EF4-FFF2-40B4-BE49-F238E27FC236}">
                  <a16:creationId xmlns=""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Odpis rejestracji (element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111</xdr:row>
          <xdr:rowOff>161925</xdr:rowOff>
        </xdr:from>
        <xdr:to>
          <xdr:col>3</xdr:col>
          <xdr:colOff>847725</xdr:colOff>
          <xdr:row>113</xdr:row>
          <xdr:rowOff>19050</xdr:rowOff>
        </xdr:to>
        <xdr:sp macro="" textlink="">
          <xdr:nvSpPr>
            <xdr:cNvPr id="1099" name="Check Box 75" descr="3 zmiany / dobę" hidden="1">
              <a:hlinkClick xmlns:r="http://schemas.openxmlformats.org/officeDocument/2006/relationships" r:id="rId2"/>
              <a:extLst>
                <a:ext uri="{63B3BB69-23CF-44E3-9099-C40C66FF867C}">
                  <a14:compatExt spid="_x0000_s1099"/>
                </a:ext>
                <a:ext uri="{FF2B5EF4-FFF2-40B4-BE49-F238E27FC236}">
                  <a16:creationId xmlns=""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Certyfikaty (element 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6</xdr:row>
          <xdr:rowOff>190500</xdr:rowOff>
        </xdr:from>
        <xdr:to>
          <xdr:col>3</xdr:col>
          <xdr:colOff>285750</xdr:colOff>
          <xdr:row>8</xdr:row>
          <xdr:rowOff>28575</xdr:rowOff>
        </xdr:to>
        <xdr:sp macro="" textlink="">
          <xdr:nvSpPr>
            <xdr:cNvPr id="1101" name="Check Box 77" hidden="1">
              <a:extLst>
                <a:ext uri="{63B3BB69-23CF-44E3-9099-C40C66FF867C}">
                  <a14:compatExt spid="_x0000_s1101"/>
                </a:ext>
                <a:ext uri="{FF2B5EF4-FFF2-40B4-BE49-F238E27FC236}">
                  <a16:creationId xmlns=""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xdr:row>
          <xdr:rowOff>180975</xdr:rowOff>
        </xdr:from>
        <xdr:to>
          <xdr:col>3</xdr:col>
          <xdr:colOff>714375</xdr:colOff>
          <xdr:row>8</xdr:row>
          <xdr:rowOff>19050</xdr:rowOff>
        </xdr:to>
        <xdr:sp macro="" textlink="">
          <xdr:nvSpPr>
            <xdr:cNvPr id="1102" name="Check Box 78" hidden="1">
              <a:extLst>
                <a:ext uri="{63B3BB69-23CF-44E3-9099-C40C66FF867C}">
                  <a14:compatExt spid="_x0000_s1102"/>
                </a:ext>
                <a:ext uri="{FF2B5EF4-FFF2-40B4-BE49-F238E27FC236}">
                  <a16:creationId xmlns=""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6</xdr:row>
          <xdr:rowOff>180975</xdr:rowOff>
        </xdr:from>
        <xdr:to>
          <xdr:col>4</xdr:col>
          <xdr:colOff>57150</xdr:colOff>
          <xdr:row>8</xdr:row>
          <xdr:rowOff>19050</xdr:rowOff>
        </xdr:to>
        <xdr:sp macro="" textlink="">
          <xdr:nvSpPr>
            <xdr:cNvPr id="1104" name="Check Box 80" hidden="1">
              <a:extLst>
                <a:ext uri="{63B3BB69-23CF-44E3-9099-C40C66FF867C}">
                  <a14:compatExt spid="_x0000_s1104"/>
                </a:ext>
                <a:ext uri="{FF2B5EF4-FFF2-40B4-BE49-F238E27FC236}">
                  <a16:creationId xmlns=""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xdr:row>
          <xdr:rowOff>171450</xdr:rowOff>
        </xdr:from>
        <xdr:to>
          <xdr:col>4</xdr:col>
          <xdr:colOff>552450</xdr:colOff>
          <xdr:row>8</xdr:row>
          <xdr:rowOff>9525</xdr:rowOff>
        </xdr:to>
        <xdr:sp macro="" textlink="">
          <xdr:nvSpPr>
            <xdr:cNvPr id="1105" name="Check Box 81" hidden="1">
              <a:extLst>
                <a:ext uri="{63B3BB69-23CF-44E3-9099-C40C66FF867C}">
                  <a14:compatExt spid="_x0000_s1105"/>
                </a:ext>
                <a:ext uri="{FF2B5EF4-FFF2-40B4-BE49-F238E27FC236}">
                  <a16:creationId xmlns=""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6</xdr:row>
          <xdr:rowOff>180975</xdr:rowOff>
        </xdr:from>
        <xdr:to>
          <xdr:col>5</xdr:col>
          <xdr:colOff>304800</xdr:colOff>
          <xdr:row>8</xdr:row>
          <xdr:rowOff>19050</xdr:rowOff>
        </xdr:to>
        <xdr:sp macro="" textlink="">
          <xdr:nvSpPr>
            <xdr:cNvPr id="1107" name="Check Box 83" hidden="1">
              <a:extLst>
                <a:ext uri="{63B3BB69-23CF-44E3-9099-C40C66FF867C}">
                  <a14:compatExt spid="_x0000_s1107"/>
                </a:ext>
                <a:ext uri="{FF2B5EF4-FFF2-40B4-BE49-F238E27FC236}">
                  <a16:creationId xmlns=""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6</xdr:row>
          <xdr:rowOff>171450</xdr:rowOff>
        </xdr:from>
        <xdr:to>
          <xdr:col>6</xdr:col>
          <xdr:colOff>95250</xdr:colOff>
          <xdr:row>8</xdr:row>
          <xdr:rowOff>9525</xdr:rowOff>
        </xdr:to>
        <xdr:sp macro="" textlink="">
          <xdr:nvSpPr>
            <xdr:cNvPr id="1108" name="Check Box 84" hidden="1">
              <a:extLst>
                <a:ext uri="{63B3BB69-23CF-44E3-9099-C40C66FF867C}">
                  <a14:compatExt spid="_x0000_s1108"/>
                </a:ext>
                <a:ext uri="{FF2B5EF4-FFF2-40B4-BE49-F238E27FC236}">
                  <a16:creationId xmlns=""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xdr:row>
          <xdr:rowOff>171450</xdr:rowOff>
        </xdr:from>
        <xdr:to>
          <xdr:col>7</xdr:col>
          <xdr:colOff>57150</xdr:colOff>
          <xdr:row>8</xdr:row>
          <xdr:rowOff>9525</xdr:rowOff>
        </xdr:to>
        <xdr:sp macro="" textlink="">
          <xdr:nvSpPr>
            <xdr:cNvPr id="1110" name="Check Box 86" hidden="1">
              <a:extLst>
                <a:ext uri="{63B3BB69-23CF-44E3-9099-C40C66FF867C}">
                  <a14:compatExt spid="_x0000_s1110"/>
                </a:ext>
                <a:ext uri="{FF2B5EF4-FFF2-40B4-BE49-F238E27FC236}">
                  <a16:creationId xmlns=""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6</xdr:row>
          <xdr:rowOff>180975</xdr:rowOff>
        </xdr:from>
        <xdr:to>
          <xdr:col>7</xdr:col>
          <xdr:colOff>666750</xdr:colOff>
          <xdr:row>8</xdr:row>
          <xdr:rowOff>19050</xdr:rowOff>
        </xdr:to>
        <xdr:sp macro="" textlink="">
          <xdr:nvSpPr>
            <xdr:cNvPr id="1111" name="Check Box 87" hidden="1">
              <a:extLst>
                <a:ext uri="{63B3BB69-23CF-44E3-9099-C40C66FF867C}">
                  <a14:compatExt spid="_x0000_s1111"/>
                </a:ext>
                <a:ext uri="{FF2B5EF4-FFF2-40B4-BE49-F238E27FC236}">
                  <a16:creationId xmlns=""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7</xdr:row>
          <xdr:rowOff>180975</xdr:rowOff>
        </xdr:from>
        <xdr:to>
          <xdr:col>3</xdr:col>
          <xdr:colOff>304800</xdr:colOff>
          <xdr:row>9</xdr:row>
          <xdr:rowOff>19050</xdr:rowOff>
        </xdr:to>
        <xdr:sp macro="" textlink="">
          <xdr:nvSpPr>
            <xdr:cNvPr id="1112" name="Check Box 88" hidden="1">
              <a:extLst>
                <a:ext uri="{63B3BB69-23CF-44E3-9099-C40C66FF867C}">
                  <a14:compatExt spid="_x0000_s1112"/>
                </a:ext>
                <a:ext uri="{FF2B5EF4-FFF2-40B4-BE49-F238E27FC236}">
                  <a16:creationId xmlns=""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xdr:row>
          <xdr:rowOff>171450</xdr:rowOff>
        </xdr:from>
        <xdr:to>
          <xdr:col>3</xdr:col>
          <xdr:colOff>714375</xdr:colOff>
          <xdr:row>9</xdr:row>
          <xdr:rowOff>9525</xdr:rowOff>
        </xdr:to>
        <xdr:sp macro="" textlink="">
          <xdr:nvSpPr>
            <xdr:cNvPr id="1113" name="Check Box 89" hidden="1">
              <a:extLst>
                <a:ext uri="{63B3BB69-23CF-44E3-9099-C40C66FF867C}">
                  <a14:compatExt spid="_x0000_s1113"/>
                </a:ext>
                <a:ext uri="{FF2B5EF4-FFF2-40B4-BE49-F238E27FC236}">
                  <a16:creationId xmlns=""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7</xdr:row>
          <xdr:rowOff>180975</xdr:rowOff>
        </xdr:from>
        <xdr:to>
          <xdr:col>4</xdr:col>
          <xdr:colOff>57150</xdr:colOff>
          <xdr:row>9</xdr:row>
          <xdr:rowOff>19050</xdr:rowOff>
        </xdr:to>
        <xdr:sp macro="" textlink="">
          <xdr:nvSpPr>
            <xdr:cNvPr id="1114" name="Check Box 90" hidden="1">
              <a:extLst>
                <a:ext uri="{63B3BB69-23CF-44E3-9099-C40C66FF867C}">
                  <a14:compatExt spid="_x0000_s1114"/>
                </a:ext>
                <a:ext uri="{FF2B5EF4-FFF2-40B4-BE49-F238E27FC236}">
                  <a16:creationId xmlns=""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7</xdr:row>
          <xdr:rowOff>180975</xdr:rowOff>
        </xdr:from>
        <xdr:to>
          <xdr:col>4</xdr:col>
          <xdr:colOff>552450</xdr:colOff>
          <xdr:row>9</xdr:row>
          <xdr:rowOff>19050</xdr:rowOff>
        </xdr:to>
        <xdr:sp macro="" textlink="">
          <xdr:nvSpPr>
            <xdr:cNvPr id="1115" name="Check Box 91" hidden="1">
              <a:extLst>
                <a:ext uri="{63B3BB69-23CF-44E3-9099-C40C66FF867C}">
                  <a14:compatExt spid="_x0000_s1115"/>
                </a:ext>
                <a:ext uri="{FF2B5EF4-FFF2-40B4-BE49-F238E27FC236}">
                  <a16:creationId xmlns=""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7</xdr:row>
          <xdr:rowOff>180975</xdr:rowOff>
        </xdr:from>
        <xdr:to>
          <xdr:col>5</xdr:col>
          <xdr:colOff>295275</xdr:colOff>
          <xdr:row>9</xdr:row>
          <xdr:rowOff>19050</xdr:rowOff>
        </xdr:to>
        <xdr:sp macro="" textlink="">
          <xdr:nvSpPr>
            <xdr:cNvPr id="1116" name="Check Box 92" hidden="1">
              <a:extLst>
                <a:ext uri="{63B3BB69-23CF-44E3-9099-C40C66FF867C}">
                  <a14:compatExt spid="_x0000_s1116"/>
                </a:ext>
                <a:ext uri="{FF2B5EF4-FFF2-40B4-BE49-F238E27FC236}">
                  <a16:creationId xmlns=""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7</xdr:row>
          <xdr:rowOff>180975</xdr:rowOff>
        </xdr:from>
        <xdr:to>
          <xdr:col>6</xdr:col>
          <xdr:colOff>95250</xdr:colOff>
          <xdr:row>9</xdr:row>
          <xdr:rowOff>19050</xdr:rowOff>
        </xdr:to>
        <xdr:sp macro="" textlink="">
          <xdr:nvSpPr>
            <xdr:cNvPr id="1117" name="Check Box 93" hidden="1">
              <a:extLst>
                <a:ext uri="{63B3BB69-23CF-44E3-9099-C40C66FF867C}">
                  <a14:compatExt spid="_x0000_s1117"/>
                </a:ext>
                <a:ext uri="{FF2B5EF4-FFF2-40B4-BE49-F238E27FC236}">
                  <a16:creationId xmlns=""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7</xdr:row>
          <xdr:rowOff>180975</xdr:rowOff>
        </xdr:from>
        <xdr:to>
          <xdr:col>7</xdr:col>
          <xdr:colOff>66675</xdr:colOff>
          <xdr:row>9</xdr:row>
          <xdr:rowOff>19050</xdr:rowOff>
        </xdr:to>
        <xdr:sp macro="" textlink="">
          <xdr:nvSpPr>
            <xdr:cNvPr id="1118" name="Check Box 94" hidden="1">
              <a:extLst>
                <a:ext uri="{63B3BB69-23CF-44E3-9099-C40C66FF867C}">
                  <a14:compatExt spid="_x0000_s1118"/>
                </a:ext>
                <a:ext uri="{FF2B5EF4-FFF2-40B4-BE49-F238E27FC236}">
                  <a16:creationId xmlns=""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180975</xdr:rowOff>
        </xdr:from>
        <xdr:to>
          <xdr:col>2</xdr:col>
          <xdr:colOff>438150</xdr:colOff>
          <xdr:row>41</xdr:row>
          <xdr:rowOff>19050</xdr:rowOff>
        </xdr:to>
        <xdr:sp macro="" textlink="">
          <xdr:nvSpPr>
            <xdr:cNvPr id="1121" name="Check Box 97" hidden="1">
              <a:extLst>
                <a:ext uri="{63B3BB69-23CF-44E3-9099-C40C66FF867C}">
                  <a14:compatExt spid="_x0000_s1121"/>
                </a:ext>
                <a:ext uri="{FF2B5EF4-FFF2-40B4-BE49-F238E27FC236}">
                  <a16:creationId xmlns=""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39</xdr:row>
          <xdr:rowOff>180975</xdr:rowOff>
        </xdr:from>
        <xdr:to>
          <xdr:col>3</xdr:col>
          <xdr:colOff>57150</xdr:colOff>
          <xdr:row>41</xdr:row>
          <xdr:rowOff>19050</xdr:rowOff>
        </xdr:to>
        <xdr:sp macro="" textlink="">
          <xdr:nvSpPr>
            <xdr:cNvPr id="1123" name="Check Box 99" hidden="1">
              <a:extLst>
                <a:ext uri="{63B3BB69-23CF-44E3-9099-C40C66FF867C}">
                  <a14:compatExt spid="_x0000_s1123"/>
                </a:ext>
                <a:ext uri="{FF2B5EF4-FFF2-40B4-BE49-F238E27FC236}">
                  <a16:creationId xmlns=""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180975</xdr:rowOff>
        </xdr:from>
        <xdr:to>
          <xdr:col>2</xdr:col>
          <xdr:colOff>161925</xdr:colOff>
          <xdr:row>101</xdr:row>
          <xdr:rowOff>19050</xdr:rowOff>
        </xdr:to>
        <xdr:sp macro="" textlink="">
          <xdr:nvSpPr>
            <xdr:cNvPr id="1125" name="Check Box 101" descr="3 zmiany / dobę" hidden="1">
              <a:hlinkClick xmlns:r="http://schemas.openxmlformats.org/officeDocument/2006/relationships" r:id="rId2"/>
              <a:extLst>
                <a:ext uri="{63B3BB69-23CF-44E3-9099-C40C66FF867C}">
                  <a14:compatExt spid="_x0000_s1125"/>
                </a:ext>
                <a:ext uri="{FF2B5EF4-FFF2-40B4-BE49-F238E27FC236}">
                  <a16:creationId xmlns=""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101</xdr:row>
          <xdr:rowOff>180975</xdr:rowOff>
        </xdr:from>
        <xdr:to>
          <xdr:col>2</xdr:col>
          <xdr:colOff>161925</xdr:colOff>
          <xdr:row>103</xdr:row>
          <xdr:rowOff>19050</xdr:rowOff>
        </xdr:to>
        <xdr:sp macro="" textlink="">
          <xdr:nvSpPr>
            <xdr:cNvPr id="1126" name="Check Box 102" descr="3 zmiany / dobę" hidden="1">
              <a:hlinkClick xmlns:r="http://schemas.openxmlformats.org/officeDocument/2006/relationships" r:id="rId2"/>
              <a:extLst>
                <a:ext uri="{63B3BB69-23CF-44E3-9099-C40C66FF867C}">
                  <a14:compatExt spid="_x0000_s1126"/>
                </a:ext>
                <a:ext uri="{FF2B5EF4-FFF2-40B4-BE49-F238E27FC236}">
                  <a16:creationId xmlns=""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105</xdr:row>
          <xdr:rowOff>180975</xdr:rowOff>
        </xdr:from>
        <xdr:to>
          <xdr:col>2</xdr:col>
          <xdr:colOff>161925</xdr:colOff>
          <xdr:row>107</xdr:row>
          <xdr:rowOff>19050</xdr:rowOff>
        </xdr:to>
        <xdr:sp macro="" textlink="">
          <xdr:nvSpPr>
            <xdr:cNvPr id="1128" name="Check Box 104" descr="3 zmiany / dobę" hidden="1">
              <a:hlinkClick xmlns:r="http://schemas.openxmlformats.org/officeDocument/2006/relationships" r:id="rId2"/>
              <a:extLst>
                <a:ext uri="{63B3BB69-23CF-44E3-9099-C40C66FF867C}">
                  <a14:compatExt spid="_x0000_s1128"/>
                </a:ext>
                <a:ext uri="{FF2B5EF4-FFF2-40B4-BE49-F238E27FC236}">
                  <a16:creationId xmlns=""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104</xdr:row>
          <xdr:rowOff>180975</xdr:rowOff>
        </xdr:from>
        <xdr:to>
          <xdr:col>2</xdr:col>
          <xdr:colOff>161925</xdr:colOff>
          <xdr:row>106</xdr:row>
          <xdr:rowOff>19050</xdr:rowOff>
        </xdr:to>
        <xdr:sp macro="" textlink="">
          <xdr:nvSpPr>
            <xdr:cNvPr id="1129" name="Check Box 105" descr="3 zmiany / dobę" hidden="1">
              <a:hlinkClick xmlns:r="http://schemas.openxmlformats.org/officeDocument/2006/relationships" r:id="rId2"/>
              <a:extLst>
                <a:ext uri="{63B3BB69-23CF-44E3-9099-C40C66FF867C}">
                  <a14:compatExt spid="_x0000_s1129"/>
                </a:ext>
                <a:ext uri="{FF2B5EF4-FFF2-40B4-BE49-F238E27FC236}">
                  <a16:creationId xmlns=""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100</xdr:row>
          <xdr:rowOff>190500</xdr:rowOff>
        </xdr:from>
        <xdr:to>
          <xdr:col>2</xdr:col>
          <xdr:colOff>161925</xdr:colOff>
          <xdr:row>102</xdr:row>
          <xdr:rowOff>38100</xdr:rowOff>
        </xdr:to>
        <xdr:sp macro="" textlink="">
          <xdr:nvSpPr>
            <xdr:cNvPr id="1131" name="Check Box 107" descr="3 zmiany / dobę" hidden="1">
              <a:hlinkClick xmlns:r="http://schemas.openxmlformats.org/officeDocument/2006/relationships" r:id="rId2"/>
              <a:extLst>
                <a:ext uri="{63B3BB69-23CF-44E3-9099-C40C66FF867C}">
                  <a14:compatExt spid="_x0000_s1131"/>
                </a:ext>
                <a:ext uri="{FF2B5EF4-FFF2-40B4-BE49-F238E27FC236}">
                  <a16:creationId xmlns=""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103</xdr:row>
          <xdr:rowOff>180975</xdr:rowOff>
        </xdr:from>
        <xdr:to>
          <xdr:col>2</xdr:col>
          <xdr:colOff>161925</xdr:colOff>
          <xdr:row>105</xdr:row>
          <xdr:rowOff>19050</xdr:rowOff>
        </xdr:to>
        <xdr:sp macro="" textlink="">
          <xdr:nvSpPr>
            <xdr:cNvPr id="1132" name="Check Box 108" descr="3 zmiany / dobę" hidden="1">
              <a:hlinkClick xmlns:r="http://schemas.openxmlformats.org/officeDocument/2006/relationships" r:id="rId2"/>
              <a:extLst>
                <a:ext uri="{63B3BB69-23CF-44E3-9099-C40C66FF867C}">
                  <a14:compatExt spid="_x0000_s1132"/>
                </a:ext>
                <a:ext uri="{FF2B5EF4-FFF2-40B4-BE49-F238E27FC236}">
                  <a16:creationId xmlns=""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105</xdr:row>
          <xdr:rowOff>180975</xdr:rowOff>
        </xdr:from>
        <xdr:to>
          <xdr:col>3</xdr:col>
          <xdr:colOff>76200</xdr:colOff>
          <xdr:row>107</xdr:row>
          <xdr:rowOff>19050</xdr:rowOff>
        </xdr:to>
        <xdr:sp macro="" textlink="">
          <xdr:nvSpPr>
            <xdr:cNvPr id="1133" name="Check Box 109" descr="3 zmiany / dobę" hidden="1">
              <a:hlinkClick xmlns:r="http://schemas.openxmlformats.org/officeDocument/2006/relationships" r:id="rId2"/>
              <a:extLst>
                <a:ext uri="{63B3BB69-23CF-44E3-9099-C40C66FF867C}">
                  <a14:compatExt spid="_x0000_s1133"/>
                </a:ext>
                <a:ext uri="{FF2B5EF4-FFF2-40B4-BE49-F238E27FC236}">
                  <a16:creationId xmlns=""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104</xdr:row>
          <xdr:rowOff>180975</xdr:rowOff>
        </xdr:from>
        <xdr:to>
          <xdr:col>3</xdr:col>
          <xdr:colOff>76200</xdr:colOff>
          <xdr:row>106</xdr:row>
          <xdr:rowOff>19050</xdr:rowOff>
        </xdr:to>
        <xdr:sp macro="" textlink="">
          <xdr:nvSpPr>
            <xdr:cNvPr id="1135" name="Check Box 111" descr="3 zmiany / dobę" hidden="1">
              <a:hlinkClick xmlns:r="http://schemas.openxmlformats.org/officeDocument/2006/relationships" r:id="rId2"/>
              <a:extLst>
                <a:ext uri="{63B3BB69-23CF-44E3-9099-C40C66FF867C}">
                  <a14:compatExt spid="_x0000_s1135"/>
                </a:ext>
                <a:ext uri="{FF2B5EF4-FFF2-40B4-BE49-F238E27FC236}">
                  <a16:creationId xmlns=""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103</xdr:row>
          <xdr:rowOff>180975</xdr:rowOff>
        </xdr:from>
        <xdr:to>
          <xdr:col>3</xdr:col>
          <xdr:colOff>76200</xdr:colOff>
          <xdr:row>105</xdr:row>
          <xdr:rowOff>19050</xdr:rowOff>
        </xdr:to>
        <xdr:sp macro="" textlink="">
          <xdr:nvSpPr>
            <xdr:cNvPr id="1136" name="Check Box 112" descr="3 zmiany / dobę" hidden="1">
              <a:hlinkClick xmlns:r="http://schemas.openxmlformats.org/officeDocument/2006/relationships" r:id="rId2"/>
              <a:extLst>
                <a:ext uri="{63B3BB69-23CF-44E3-9099-C40C66FF867C}">
                  <a14:compatExt spid="_x0000_s1136"/>
                </a:ext>
                <a:ext uri="{FF2B5EF4-FFF2-40B4-BE49-F238E27FC236}">
                  <a16:creationId xmlns=""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102</xdr:row>
          <xdr:rowOff>180975</xdr:rowOff>
        </xdr:from>
        <xdr:to>
          <xdr:col>3</xdr:col>
          <xdr:colOff>76200</xdr:colOff>
          <xdr:row>104</xdr:row>
          <xdr:rowOff>28575</xdr:rowOff>
        </xdr:to>
        <xdr:sp macro="" textlink="">
          <xdr:nvSpPr>
            <xdr:cNvPr id="1137" name="Check Box 113" descr="3 zmiany / dobę" hidden="1">
              <a:hlinkClick xmlns:r="http://schemas.openxmlformats.org/officeDocument/2006/relationships" r:id="rId2"/>
              <a:extLst>
                <a:ext uri="{63B3BB69-23CF-44E3-9099-C40C66FF867C}">
                  <a14:compatExt spid="_x0000_s1137"/>
                </a:ext>
                <a:ext uri="{FF2B5EF4-FFF2-40B4-BE49-F238E27FC236}">
                  <a16:creationId xmlns=""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101</xdr:row>
          <xdr:rowOff>180975</xdr:rowOff>
        </xdr:from>
        <xdr:to>
          <xdr:col>3</xdr:col>
          <xdr:colOff>76200</xdr:colOff>
          <xdr:row>103</xdr:row>
          <xdr:rowOff>19050</xdr:rowOff>
        </xdr:to>
        <xdr:sp macro="" textlink="">
          <xdr:nvSpPr>
            <xdr:cNvPr id="1138" name="Check Box 114" descr="3 zmiany / dobę" hidden="1">
              <a:hlinkClick xmlns:r="http://schemas.openxmlformats.org/officeDocument/2006/relationships" r:id="rId2"/>
              <a:extLst>
                <a:ext uri="{63B3BB69-23CF-44E3-9099-C40C66FF867C}">
                  <a14:compatExt spid="_x0000_s1138"/>
                </a:ext>
                <a:ext uri="{FF2B5EF4-FFF2-40B4-BE49-F238E27FC236}">
                  <a16:creationId xmlns=""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100</xdr:row>
          <xdr:rowOff>180975</xdr:rowOff>
        </xdr:from>
        <xdr:to>
          <xdr:col>3</xdr:col>
          <xdr:colOff>76200</xdr:colOff>
          <xdr:row>102</xdr:row>
          <xdr:rowOff>28575</xdr:rowOff>
        </xdr:to>
        <xdr:sp macro="" textlink="">
          <xdr:nvSpPr>
            <xdr:cNvPr id="1139" name="Check Box 115" descr="3 zmiany / dobę" hidden="1">
              <a:hlinkClick xmlns:r="http://schemas.openxmlformats.org/officeDocument/2006/relationships" r:id="rId2"/>
              <a:extLst>
                <a:ext uri="{63B3BB69-23CF-44E3-9099-C40C66FF867C}">
                  <a14:compatExt spid="_x0000_s1139"/>
                </a:ext>
                <a:ext uri="{FF2B5EF4-FFF2-40B4-BE49-F238E27FC236}">
                  <a16:creationId xmlns=""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99</xdr:row>
          <xdr:rowOff>180975</xdr:rowOff>
        </xdr:from>
        <xdr:to>
          <xdr:col>3</xdr:col>
          <xdr:colOff>76200</xdr:colOff>
          <xdr:row>101</xdr:row>
          <xdr:rowOff>19050</xdr:rowOff>
        </xdr:to>
        <xdr:sp macro="" textlink="">
          <xdr:nvSpPr>
            <xdr:cNvPr id="1140" name="Check Box 116" descr="3 zmiany / dobę" hidden="1">
              <a:hlinkClick xmlns:r="http://schemas.openxmlformats.org/officeDocument/2006/relationships" r:id="rId2"/>
              <a:extLst>
                <a:ext uri="{63B3BB69-23CF-44E3-9099-C40C66FF867C}">
                  <a14:compatExt spid="_x0000_s1140"/>
                </a:ext>
                <a:ext uri="{FF2B5EF4-FFF2-40B4-BE49-F238E27FC236}">
                  <a16:creationId xmlns=""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180975</xdr:rowOff>
        </xdr:from>
        <xdr:to>
          <xdr:col>2</xdr:col>
          <xdr:colOff>161925</xdr:colOff>
          <xdr:row>104</xdr:row>
          <xdr:rowOff>28575</xdr:rowOff>
        </xdr:to>
        <xdr:sp macro="" textlink="">
          <xdr:nvSpPr>
            <xdr:cNvPr id="1141" name="Check Box 117" descr="3 zmiany / dobę" hidden="1">
              <a:hlinkClick xmlns:r="http://schemas.openxmlformats.org/officeDocument/2006/relationships" r:id="rId2"/>
              <a:extLst>
                <a:ext uri="{63B3BB69-23CF-44E3-9099-C40C66FF867C}">
                  <a14:compatExt spid="_x0000_s1141"/>
                </a:ext>
                <a:ext uri="{FF2B5EF4-FFF2-40B4-BE49-F238E27FC236}">
                  <a16:creationId xmlns=""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112</xdr:row>
          <xdr:rowOff>171450</xdr:rowOff>
        </xdr:from>
        <xdr:to>
          <xdr:col>1</xdr:col>
          <xdr:colOff>209550</xdr:colOff>
          <xdr:row>114</xdr:row>
          <xdr:rowOff>28575</xdr:rowOff>
        </xdr:to>
        <xdr:sp macro="" textlink="">
          <xdr:nvSpPr>
            <xdr:cNvPr id="1142" name="Check Box 118" descr="3 zmiany / dobę" hidden="1">
              <a:hlinkClick xmlns:r="http://schemas.openxmlformats.org/officeDocument/2006/relationships" r:id="rId2"/>
              <a:extLst>
                <a:ext uri="{63B3BB69-23CF-44E3-9099-C40C66FF867C}">
                  <a14:compatExt spid="_x0000_s1142"/>
                </a:ext>
                <a:ext uri="{FF2B5EF4-FFF2-40B4-BE49-F238E27FC236}">
                  <a16:creationId xmlns=""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56</xdr:row>
          <xdr:rowOff>9525</xdr:rowOff>
        </xdr:from>
        <xdr:to>
          <xdr:col>3</xdr:col>
          <xdr:colOff>533400</xdr:colOff>
          <xdr:row>57</xdr:row>
          <xdr:rowOff>38100</xdr:rowOff>
        </xdr:to>
        <xdr:sp macro="" textlink="">
          <xdr:nvSpPr>
            <xdr:cNvPr id="1143" name="Check Box 119" hidden="1">
              <a:extLst>
                <a:ext uri="{63B3BB69-23CF-44E3-9099-C40C66FF867C}">
                  <a14:compatExt spid="_x0000_s1143"/>
                </a:ext>
                <a:ext uri="{FF2B5EF4-FFF2-40B4-BE49-F238E27FC236}">
                  <a16:creationId xmlns=""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Lakiery, kleje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55</xdr:row>
          <xdr:rowOff>180975</xdr:rowOff>
        </xdr:from>
        <xdr:to>
          <xdr:col>5</xdr:col>
          <xdr:colOff>333375</xdr:colOff>
          <xdr:row>57</xdr:row>
          <xdr:rowOff>19050</xdr:rowOff>
        </xdr:to>
        <xdr:sp macro="" textlink="">
          <xdr:nvSpPr>
            <xdr:cNvPr id="1144" name="Check Box 120" hidden="1">
              <a:extLst>
                <a:ext uri="{63B3BB69-23CF-44E3-9099-C40C66FF867C}">
                  <a14:compatExt spid="_x0000_s1144"/>
                </a:ext>
                <a:ext uri="{FF2B5EF4-FFF2-40B4-BE49-F238E27FC236}">
                  <a16:creationId xmlns=""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Flok, taśmy flokowane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55</xdr:row>
          <xdr:rowOff>190500</xdr:rowOff>
        </xdr:from>
        <xdr:to>
          <xdr:col>8</xdr:col>
          <xdr:colOff>190500</xdr:colOff>
          <xdr:row>57</xdr:row>
          <xdr:rowOff>28575</xdr:rowOff>
        </xdr:to>
        <xdr:sp macro="" textlink="">
          <xdr:nvSpPr>
            <xdr:cNvPr id="1145" name="Check Box 121" hidden="1">
              <a:extLst>
                <a:ext uri="{63B3BB69-23CF-44E3-9099-C40C66FF867C}">
                  <a14:compatExt spid="_x0000_s1145"/>
                </a:ext>
                <a:ext uri="{FF2B5EF4-FFF2-40B4-BE49-F238E27FC236}">
                  <a16:creationId xmlns=""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Kordy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106</xdr:row>
          <xdr:rowOff>190500</xdr:rowOff>
        </xdr:from>
        <xdr:to>
          <xdr:col>2</xdr:col>
          <xdr:colOff>152400</xdr:colOff>
          <xdr:row>108</xdr:row>
          <xdr:rowOff>28575</xdr:rowOff>
        </xdr:to>
        <xdr:sp macro="" textlink="">
          <xdr:nvSpPr>
            <xdr:cNvPr id="1146" name="Check Box 122" descr="3 zmiany / dobę" hidden="1">
              <a:hlinkClick xmlns:r="http://schemas.openxmlformats.org/officeDocument/2006/relationships" r:id="rId2"/>
              <a:extLst>
                <a:ext uri="{63B3BB69-23CF-44E3-9099-C40C66FF867C}">
                  <a14:compatExt spid="_x0000_s1146"/>
                </a:ext>
                <a:ext uri="{FF2B5EF4-FFF2-40B4-BE49-F238E27FC236}">
                  <a16:creationId xmlns=""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106</xdr:row>
          <xdr:rowOff>180975</xdr:rowOff>
        </xdr:from>
        <xdr:to>
          <xdr:col>3</xdr:col>
          <xdr:colOff>66675</xdr:colOff>
          <xdr:row>108</xdr:row>
          <xdr:rowOff>19050</xdr:rowOff>
        </xdr:to>
        <xdr:sp macro="" textlink="">
          <xdr:nvSpPr>
            <xdr:cNvPr id="1147" name="Check Box 123" descr="3 zmiany / dobę" hidden="1">
              <a:hlinkClick xmlns:r="http://schemas.openxmlformats.org/officeDocument/2006/relationships" r:id="rId2"/>
              <a:extLst>
                <a:ext uri="{63B3BB69-23CF-44E3-9099-C40C66FF867C}">
                  <a14:compatExt spid="_x0000_s1147"/>
                </a:ext>
                <a:ext uri="{FF2B5EF4-FFF2-40B4-BE49-F238E27FC236}">
                  <a16:creationId xmlns=""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106</xdr:row>
          <xdr:rowOff>180975</xdr:rowOff>
        </xdr:from>
        <xdr:to>
          <xdr:col>2</xdr:col>
          <xdr:colOff>161925</xdr:colOff>
          <xdr:row>108</xdr:row>
          <xdr:rowOff>19050</xdr:rowOff>
        </xdr:to>
        <xdr:sp macro="" textlink="">
          <xdr:nvSpPr>
            <xdr:cNvPr id="1150" name="Check Box 126" descr="3 zmiany / dobę" hidden="1">
              <a:hlinkClick xmlns:r="http://schemas.openxmlformats.org/officeDocument/2006/relationships" r:id="rId2"/>
              <a:extLst>
                <a:ext uri="{63B3BB69-23CF-44E3-9099-C40C66FF867C}">
                  <a14:compatExt spid="_x0000_s1150"/>
                </a:ext>
                <a:ext uri="{FF2B5EF4-FFF2-40B4-BE49-F238E27FC236}">
                  <a16:creationId xmlns=""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106</xdr:row>
          <xdr:rowOff>180975</xdr:rowOff>
        </xdr:from>
        <xdr:to>
          <xdr:col>3</xdr:col>
          <xdr:colOff>76200</xdr:colOff>
          <xdr:row>108</xdr:row>
          <xdr:rowOff>19050</xdr:rowOff>
        </xdr:to>
        <xdr:sp macro="" textlink="">
          <xdr:nvSpPr>
            <xdr:cNvPr id="1151" name="Check Box 127" descr="3 zmiany / dobę" hidden="1">
              <a:hlinkClick xmlns:r="http://schemas.openxmlformats.org/officeDocument/2006/relationships" r:id="rId2"/>
              <a:extLst>
                <a:ext uri="{63B3BB69-23CF-44E3-9099-C40C66FF867C}">
                  <a14:compatExt spid="_x0000_s1151"/>
                </a:ext>
                <a:ext uri="{FF2B5EF4-FFF2-40B4-BE49-F238E27FC236}">
                  <a16:creationId xmlns=""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7</xdr:col>
      <xdr:colOff>658812</xdr:colOff>
      <xdr:row>2</xdr:row>
      <xdr:rowOff>47737</xdr:rowOff>
    </xdr:to>
    <xdr:grpSp>
      <xdr:nvGrpSpPr>
        <xdr:cNvPr id="2" name="Grupa 1">
          <a:extLst>
            <a:ext uri="{FF2B5EF4-FFF2-40B4-BE49-F238E27FC236}">
              <a16:creationId xmlns="" xmlns:a16="http://schemas.microsoft.com/office/drawing/2014/main" id="{00000000-0008-0000-0100-000002000000}"/>
            </a:ext>
          </a:extLst>
        </xdr:cNvPr>
        <xdr:cNvGrpSpPr/>
      </xdr:nvGrpSpPr>
      <xdr:grpSpPr>
        <a:xfrm>
          <a:off x="1" y="0"/>
          <a:ext cx="7080249" cy="444612"/>
          <a:chOff x="0" y="23779"/>
          <a:chExt cx="6142216" cy="436675"/>
        </a:xfrm>
      </xdr:grpSpPr>
      <xdr:pic>
        <xdr:nvPicPr>
          <xdr:cNvPr id="3" name="Obraz 2" descr="http://intranet2/wizualizacja/Logo/WARIANT_POZIOMY/JPG/1A_logo_wersja_pozioma_na_bialym_tle-01.jpg">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2696" y="33130"/>
            <a:ext cx="1139520" cy="255599"/>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4" name="Grupa 3">
            <a:extLst>
              <a:ext uri="{FF2B5EF4-FFF2-40B4-BE49-F238E27FC236}">
                <a16:creationId xmlns="" xmlns:a16="http://schemas.microsoft.com/office/drawing/2014/main" id="{00000000-0008-0000-0100-000004000000}"/>
              </a:ext>
            </a:extLst>
          </xdr:cNvPr>
          <xdr:cNvGrpSpPr>
            <a:grpSpLocks noChangeAspect="1"/>
          </xdr:cNvGrpSpPr>
        </xdr:nvGrpSpPr>
        <xdr:grpSpPr>
          <a:xfrm>
            <a:off x="0" y="23779"/>
            <a:ext cx="6119995" cy="436675"/>
            <a:chOff x="47069" y="190500"/>
            <a:chExt cx="6162244" cy="436675"/>
          </a:xfrm>
        </xdr:grpSpPr>
        <xdr:sp macro="" textlink="">
          <xdr:nvSpPr>
            <xdr:cNvPr id="5" name="pole tekstowe 4">
              <a:extLst>
                <a:ext uri="{FF2B5EF4-FFF2-40B4-BE49-F238E27FC236}">
                  <a16:creationId xmlns="" xmlns:a16="http://schemas.microsoft.com/office/drawing/2014/main" id="{00000000-0008-0000-0100-000005000000}"/>
                </a:ext>
              </a:extLst>
            </xdr:cNvPr>
            <xdr:cNvSpPr txBox="1">
              <a:spLocks noChangeAspect="1"/>
            </xdr:cNvSpPr>
          </xdr:nvSpPr>
          <xdr:spPr>
            <a:xfrm>
              <a:off x="47069" y="190500"/>
              <a:ext cx="2298575" cy="183161"/>
            </a:xfrm>
            <a:prstGeom prst="rect">
              <a:avLst/>
            </a:prstGeom>
            <a:noFill/>
            <a:ln w="9525" cmpd="sng">
              <a:noFill/>
            </a:ln>
            <a:effectLst/>
          </xdr:spPr>
          <xdr:txBody>
            <a:bodyPr vertOverflow="clip" horzOverflow="clip" wrap="square"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800" b="0" i="1"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mn-cs"/>
                </a:rPr>
                <a:t>Form F-W1.001G</a:t>
              </a:r>
            </a:p>
          </xdr:txBody>
        </xdr:sp>
        <xdr:sp macro="" textlink="">
          <xdr:nvSpPr>
            <xdr:cNvPr id="6" name="pole tekstowe 5">
              <a:extLst>
                <a:ext uri="{FF2B5EF4-FFF2-40B4-BE49-F238E27FC236}">
                  <a16:creationId xmlns="" xmlns:a16="http://schemas.microsoft.com/office/drawing/2014/main" id="{00000000-0008-0000-0100-000006000000}"/>
                </a:ext>
              </a:extLst>
            </xdr:cNvPr>
            <xdr:cNvSpPr txBox="1"/>
          </xdr:nvSpPr>
          <xdr:spPr>
            <a:xfrm>
              <a:off x="2223921" y="190500"/>
              <a:ext cx="2717505" cy="184598"/>
            </a:xfrm>
            <a:prstGeom prst="rect">
              <a:avLst/>
            </a:prstGeom>
            <a:noFill/>
            <a:ln w="9525" cmpd="sng">
              <a:no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l-PL" sz="800" b="0" i="1"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mn-cs"/>
                </a:rPr>
                <a:t>belowe to manual / przynależy do przewodnika DiOD</a:t>
              </a:r>
            </a:p>
          </xdr:txBody>
        </xdr:sp>
        <xdr:sp macro="" textlink="">
          <xdr:nvSpPr>
            <xdr:cNvPr id="7" name="pole tekstowe 6">
              <a:extLst>
                <a:ext uri="{FF2B5EF4-FFF2-40B4-BE49-F238E27FC236}">
                  <a16:creationId xmlns="" xmlns:a16="http://schemas.microsoft.com/office/drawing/2014/main" id="{00000000-0008-0000-0100-000007000000}"/>
                </a:ext>
              </a:extLst>
            </xdr:cNvPr>
            <xdr:cNvSpPr txBox="1"/>
          </xdr:nvSpPr>
          <xdr:spPr>
            <a:xfrm>
              <a:off x="47540" y="344894"/>
              <a:ext cx="6154710" cy="246637"/>
            </a:xfrm>
            <a:prstGeom prst="rect">
              <a:avLst/>
            </a:prstGeom>
            <a:noFill/>
            <a:ln w="9525" cmpd="sng">
              <a:noFill/>
            </a:ln>
            <a:effectLst/>
          </xdr:spPr>
          <xdr:txBody>
            <a:bodyPr vertOverflow="clip" horzOverflow="clip" wrap="square" lIns="36000" tIns="36000" rIns="36000" bIns="36000" rtlCol="0" anchor="t"/>
            <a:lstStyle/>
            <a:p>
              <a:r>
                <a:rPr lang="en-US" sz="1100" b="1">
                  <a:effectLst/>
                  <a:latin typeface="+mn-lt"/>
                  <a:ea typeface="+mn-ea"/>
                  <a:cs typeface="+mn-cs"/>
                </a:rPr>
                <a:t>Questionnaire Information about supplier of Sanok RC S.A.</a:t>
              </a:r>
              <a:endParaRPr kumimoji="0" lang="pl-PL" sz="1000" b="1" i="1"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mn-cs"/>
              </a:endParaRPr>
            </a:p>
          </xdr:txBody>
        </xdr:sp>
        <xdr:cxnSp macro="">
          <xdr:nvCxnSpPr>
            <xdr:cNvPr id="8" name="Łącznik prostoliniowy 13">
              <a:extLst>
                <a:ext uri="{FF2B5EF4-FFF2-40B4-BE49-F238E27FC236}">
                  <a16:creationId xmlns="" xmlns:a16="http://schemas.microsoft.com/office/drawing/2014/main" id="{00000000-0008-0000-0100-000008000000}"/>
                </a:ext>
              </a:extLst>
            </xdr:cNvPr>
            <xdr:cNvCxnSpPr/>
          </xdr:nvCxnSpPr>
          <xdr:spPr>
            <a:xfrm>
              <a:off x="53313" y="624054"/>
              <a:ext cx="6156000" cy="3121"/>
            </a:xfrm>
            <a:prstGeom prst="line">
              <a:avLst/>
            </a:prstGeom>
            <a:noFill/>
            <a:ln w="19050" cap="flat" cmpd="sng" algn="ctr">
              <a:solidFill>
                <a:srgbClr val="CF0A2C"/>
              </a:solidFill>
              <a:prstDash val="solid"/>
            </a:ln>
            <a:effectLst/>
          </xdr:spPr>
        </xdr:cxnSp>
      </xdr:grpSp>
    </xdr:grp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190500</xdr:rowOff>
        </xdr:from>
        <xdr:to>
          <xdr:col>1</xdr:col>
          <xdr:colOff>19050</xdr:colOff>
          <xdr:row>8</xdr:row>
          <xdr:rowOff>0</xdr:rowOff>
        </xdr:to>
        <xdr:sp macro="" textlink="">
          <xdr:nvSpPr>
            <xdr:cNvPr id="7169" name="Check Box 1" hidden="1">
              <a:extLst>
                <a:ext uri="{63B3BB69-23CF-44E3-9099-C40C66FF867C}">
                  <a14:compatExt spid="_x0000_s7169"/>
                </a:ext>
                <a:ext uri="{FF2B5EF4-FFF2-40B4-BE49-F238E27FC236}">
                  <a16:creationId xmlns=""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Updated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28575</xdr:rowOff>
        </xdr:from>
        <xdr:to>
          <xdr:col>0</xdr:col>
          <xdr:colOff>1257300</xdr:colOff>
          <xdr:row>7</xdr:row>
          <xdr:rowOff>19050</xdr:rowOff>
        </xdr:to>
        <xdr:sp macro="" textlink="">
          <xdr:nvSpPr>
            <xdr:cNvPr id="7170" name="Check Box 2" hidden="1">
              <a:extLst>
                <a:ext uri="{63B3BB69-23CF-44E3-9099-C40C66FF867C}">
                  <a14:compatExt spid="_x0000_s7170"/>
                </a:ext>
                <a:ext uri="{FF2B5EF4-FFF2-40B4-BE49-F238E27FC236}">
                  <a16:creationId xmlns=""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New supplier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47</xdr:row>
          <xdr:rowOff>0</xdr:rowOff>
        </xdr:from>
        <xdr:to>
          <xdr:col>0</xdr:col>
          <xdr:colOff>1285875</xdr:colOff>
          <xdr:row>48</xdr:row>
          <xdr:rowOff>28575</xdr:rowOff>
        </xdr:to>
        <xdr:sp macro="" textlink="">
          <xdr:nvSpPr>
            <xdr:cNvPr id="7171" name="Check Box 3" hidden="1">
              <a:extLst>
                <a:ext uri="{63B3BB69-23CF-44E3-9099-C40C66FF867C}">
                  <a14:compatExt spid="_x0000_s7171"/>
                </a:ext>
                <a:ext uri="{FF2B5EF4-FFF2-40B4-BE49-F238E27FC236}">
                  <a16:creationId xmlns=""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Machining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0</xdr:rowOff>
        </xdr:from>
        <xdr:to>
          <xdr:col>0</xdr:col>
          <xdr:colOff>1285875</xdr:colOff>
          <xdr:row>49</xdr:row>
          <xdr:rowOff>38100</xdr:rowOff>
        </xdr:to>
        <xdr:sp macro="" textlink="">
          <xdr:nvSpPr>
            <xdr:cNvPr id="7172" name="Check Box 4" hidden="1">
              <a:extLst>
                <a:ext uri="{63B3BB69-23CF-44E3-9099-C40C66FF867C}">
                  <a14:compatExt spid="_x0000_s7172"/>
                </a:ext>
                <a:ext uri="{FF2B5EF4-FFF2-40B4-BE49-F238E27FC236}">
                  <a16:creationId xmlns=""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Cutting out metal plates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180975</xdr:rowOff>
        </xdr:from>
        <xdr:to>
          <xdr:col>0</xdr:col>
          <xdr:colOff>1285875</xdr:colOff>
          <xdr:row>50</xdr:row>
          <xdr:rowOff>19050</xdr:rowOff>
        </xdr:to>
        <xdr:sp macro="" textlink="">
          <xdr:nvSpPr>
            <xdr:cNvPr id="7173" name="Check Box 5" hidden="1">
              <a:extLst>
                <a:ext uri="{63B3BB69-23CF-44E3-9099-C40C66FF867C}">
                  <a14:compatExt spid="_x0000_s7173"/>
                </a:ext>
                <a:ext uri="{FF2B5EF4-FFF2-40B4-BE49-F238E27FC236}">
                  <a16:creationId xmlns=""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Presswork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49</xdr:row>
          <xdr:rowOff>180975</xdr:rowOff>
        </xdr:from>
        <xdr:to>
          <xdr:col>1</xdr:col>
          <xdr:colOff>542925</xdr:colOff>
          <xdr:row>51</xdr:row>
          <xdr:rowOff>19050</xdr:rowOff>
        </xdr:to>
        <xdr:sp macro="" textlink="">
          <xdr:nvSpPr>
            <xdr:cNvPr id="7174" name="Check Box 6" hidden="1">
              <a:extLst>
                <a:ext uri="{63B3BB69-23CF-44E3-9099-C40C66FF867C}">
                  <a14:compatExt spid="_x0000_s7174"/>
                </a:ext>
                <a:ext uri="{FF2B5EF4-FFF2-40B4-BE49-F238E27FC236}">
                  <a16:creationId xmlns=""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Extrusion moulding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47</xdr:row>
          <xdr:rowOff>0</xdr:rowOff>
        </xdr:from>
        <xdr:to>
          <xdr:col>3</xdr:col>
          <xdr:colOff>95250</xdr:colOff>
          <xdr:row>48</xdr:row>
          <xdr:rowOff>28575</xdr:rowOff>
        </xdr:to>
        <xdr:sp macro="" textlink="">
          <xdr:nvSpPr>
            <xdr:cNvPr id="7175" name="Check Box 7" hidden="1">
              <a:extLst>
                <a:ext uri="{63B3BB69-23CF-44E3-9099-C40C66FF867C}">
                  <a14:compatExt spid="_x0000_s7175"/>
                </a:ext>
                <a:ext uri="{FF2B5EF4-FFF2-40B4-BE49-F238E27FC236}">
                  <a16:creationId xmlns=""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Founding of steel and cast ironstali i żeliwa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47</xdr:row>
          <xdr:rowOff>171450</xdr:rowOff>
        </xdr:from>
        <xdr:to>
          <xdr:col>3</xdr:col>
          <xdr:colOff>95250</xdr:colOff>
          <xdr:row>49</xdr:row>
          <xdr:rowOff>9525</xdr:rowOff>
        </xdr:to>
        <xdr:sp macro="" textlink="">
          <xdr:nvSpPr>
            <xdr:cNvPr id="7176" name="Check Box 8" hidden="1">
              <a:extLst>
                <a:ext uri="{63B3BB69-23CF-44E3-9099-C40C66FF867C}">
                  <a14:compatExt spid="_x0000_s7176"/>
                </a:ext>
                <a:ext uri="{FF2B5EF4-FFF2-40B4-BE49-F238E27FC236}">
                  <a16:creationId xmlns=""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Founding of aluminiumum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47</xdr:row>
          <xdr:rowOff>171450</xdr:rowOff>
        </xdr:from>
        <xdr:to>
          <xdr:col>7</xdr:col>
          <xdr:colOff>457200</xdr:colOff>
          <xdr:row>49</xdr:row>
          <xdr:rowOff>9525</xdr:rowOff>
        </xdr:to>
        <xdr:sp macro="" textlink="">
          <xdr:nvSpPr>
            <xdr:cNvPr id="7177" name="Check Box 9" hidden="1">
              <a:extLst>
                <a:ext uri="{63B3BB69-23CF-44E3-9099-C40C66FF867C}">
                  <a14:compatExt spid="_x0000_s7177"/>
                </a:ext>
                <a:ext uri="{FF2B5EF4-FFF2-40B4-BE49-F238E27FC236}">
                  <a16:creationId xmlns=""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Forging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47</xdr:row>
          <xdr:rowOff>180975</xdr:rowOff>
        </xdr:from>
        <xdr:to>
          <xdr:col>5</xdr:col>
          <xdr:colOff>295275</xdr:colOff>
          <xdr:row>49</xdr:row>
          <xdr:rowOff>19050</xdr:rowOff>
        </xdr:to>
        <xdr:sp macro="" textlink="">
          <xdr:nvSpPr>
            <xdr:cNvPr id="7178" name="Check Box 10" hidden="1">
              <a:extLst>
                <a:ext uri="{63B3BB69-23CF-44E3-9099-C40C66FF867C}">
                  <a14:compatExt spid="_x0000_s7178"/>
                </a:ext>
                <a:ext uri="{FF2B5EF4-FFF2-40B4-BE49-F238E27FC236}">
                  <a16:creationId xmlns=""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Production of steel pipes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48</xdr:row>
          <xdr:rowOff>171450</xdr:rowOff>
        </xdr:from>
        <xdr:to>
          <xdr:col>3</xdr:col>
          <xdr:colOff>533400</xdr:colOff>
          <xdr:row>51</xdr:row>
          <xdr:rowOff>19050</xdr:rowOff>
        </xdr:to>
        <xdr:sp macro="" textlink="">
          <xdr:nvSpPr>
            <xdr:cNvPr id="7179" name="Check Box 11" hidden="1">
              <a:extLst>
                <a:ext uri="{63B3BB69-23CF-44E3-9099-C40C66FF867C}">
                  <a14:compatExt spid="_x0000_s7179"/>
                </a:ext>
                <a:ext uri="{FF2B5EF4-FFF2-40B4-BE49-F238E27FC236}">
                  <a16:creationId xmlns=""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Production of metal plates / metal  strips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48</xdr:row>
          <xdr:rowOff>180975</xdr:rowOff>
        </xdr:from>
        <xdr:to>
          <xdr:col>7</xdr:col>
          <xdr:colOff>457200</xdr:colOff>
          <xdr:row>50</xdr:row>
          <xdr:rowOff>19050</xdr:rowOff>
        </xdr:to>
        <xdr:sp macro="" textlink="">
          <xdr:nvSpPr>
            <xdr:cNvPr id="7180" name="Check Box 12" hidden="1">
              <a:extLst>
                <a:ext uri="{63B3BB69-23CF-44E3-9099-C40C66FF867C}">
                  <a14:compatExt spid="_x0000_s7180"/>
                </a:ext>
                <a:ext uri="{FF2B5EF4-FFF2-40B4-BE49-F238E27FC236}">
                  <a16:creationId xmlns=""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Other metal products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47</xdr:row>
          <xdr:rowOff>0</xdr:rowOff>
        </xdr:from>
        <xdr:to>
          <xdr:col>7</xdr:col>
          <xdr:colOff>457200</xdr:colOff>
          <xdr:row>48</xdr:row>
          <xdr:rowOff>28575</xdr:rowOff>
        </xdr:to>
        <xdr:sp macro="" textlink="">
          <xdr:nvSpPr>
            <xdr:cNvPr id="7181" name="Check Box 13" hidden="1">
              <a:extLst>
                <a:ext uri="{63B3BB69-23CF-44E3-9099-C40C66FF867C}">
                  <a14:compatExt spid="_x0000_s7181"/>
                </a:ext>
                <a:ext uri="{FF2B5EF4-FFF2-40B4-BE49-F238E27FC236}">
                  <a16:creationId xmlns=""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Galvanic treatment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48</xdr:row>
          <xdr:rowOff>180975</xdr:rowOff>
        </xdr:from>
        <xdr:to>
          <xdr:col>5</xdr:col>
          <xdr:colOff>485775</xdr:colOff>
          <xdr:row>50</xdr:row>
          <xdr:rowOff>19050</xdr:rowOff>
        </xdr:to>
        <xdr:sp macro="" textlink="">
          <xdr:nvSpPr>
            <xdr:cNvPr id="7182" name="Check Box 14" hidden="1">
              <a:extLst>
                <a:ext uri="{63B3BB69-23CF-44E3-9099-C40C66FF867C}">
                  <a14:compatExt spid="_x0000_s7182"/>
                </a:ext>
                <a:ext uri="{FF2B5EF4-FFF2-40B4-BE49-F238E27FC236}">
                  <a16:creationId xmlns=""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Other surface treatment / coatings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47</xdr:row>
          <xdr:rowOff>0</xdr:rowOff>
        </xdr:from>
        <xdr:to>
          <xdr:col>5</xdr:col>
          <xdr:colOff>523875</xdr:colOff>
          <xdr:row>48</xdr:row>
          <xdr:rowOff>28575</xdr:rowOff>
        </xdr:to>
        <xdr:sp macro="" textlink="">
          <xdr:nvSpPr>
            <xdr:cNvPr id="7183" name="Check Box 15" hidden="1">
              <a:extLst>
                <a:ext uri="{63B3BB69-23CF-44E3-9099-C40C66FF867C}">
                  <a14:compatExt spid="_x0000_s7183"/>
                </a:ext>
                <a:ext uri="{FF2B5EF4-FFF2-40B4-BE49-F238E27FC236}">
                  <a16:creationId xmlns=""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Production of aluminium pipes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52</xdr:row>
          <xdr:rowOff>0</xdr:rowOff>
        </xdr:from>
        <xdr:to>
          <xdr:col>0</xdr:col>
          <xdr:colOff>1285875</xdr:colOff>
          <xdr:row>53</xdr:row>
          <xdr:rowOff>28575</xdr:rowOff>
        </xdr:to>
        <xdr:sp macro="" textlink="">
          <xdr:nvSpPr>
            <xdr:cNvPr id="7184" name="Check Box 16" hidden="1">
              <a:extLst>
                <a:ext uri="{63B3BB69-23CF-44E3-9099-C40C66FF867C}">
                  <a14:compatExt spid="_x0000_s7184"/>
                </a:ext>
                <a:ext uri="{FF2B5EF4-FFF2-40B4-BE49-F238E27FC236}">
                  <a16:creationId xmlns=""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Rubber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52</xdr:row>
          <xdr:rowOff>180975</xdr:rowOff>
        </xdr:from>
        <xdr:to>
          <xdr:col>0</xdr:col>
          <xdr:colOff>1285875</xdr:colOff>
          <xdr:row>54</xdr:row>
          <xdr:rowOff>19050</xdr:rowOff>
        </xdr:to>
        <xdr:sp macro="" textlink="">
          <xdr:nvSpPr>
            <xdr:cNvPr id="7185" name="Check Box 17" hidden="1">
              <a:extLst>
                <a:ext uri="{63B3BB69-23CF-44E3-9099-C40C66FF867C}">
                  <a14:compatExt spid="_x0000_s7185"/>
                </a:ext>
                <a:ext uri="{FF2B5EF4-FFF2-40B4-BE49-F238E27FC236}">
                  <a16:creationId xmlns=""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Carbon black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52</xdr:row>
          <xdr:rowOff>0</xdr:rowOff>
        </xdr:from>
        <xdr:to>
          <xdr:col>3</xdr:col>
          <xdr:colOff>104775</xdr:colOff>
          <xdr:row>53</xdr:row>
          <xdr:rowOff>28575</xdr:rowOff>
        </xdr:to>
        <xdr:sp macro="" textlink="">
          <xdr:nvSpPr>
            <xdr:cNvPr id="7186" name="Check Box 18" hidden="1">
              <a:extLst>
                <a:ext uri="{63B3BB69-23CF-44E3-9099-C40C66FF867C}">
                  <a14:compatExt spid="_x0000_s7186"/>
                </a:ext>
                <a:ext uri="{FF2B5EF4-FFF2-40B4-BE49-F238E27FC236}">
                  <a16:creationId xmlns=""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White fillers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52</xdr:row>
          <xdr:rowOff>180975</xdr:rowOff>
        </xdr:from>
        <xdr:to>
          <xdr:col>3</xdr:col>
          <xdr:colOff>95250</xdr:colOff>
          <xdr:row>54</xdr:row>
          <xdr:rowOff>19050</xdr:rowOff>
        </xdr:to>
        <xdr:sp macro="" textlink="">
          <xdr:nvSpPr>
            <xdr:cNvPr id="7187" name="Check Box 19" hidden="1">
              <a:extLst>
                <a:ext uri="{63B3BB69-23CF-44E3-9099-C40C66FF867C}">
                  <a14:compatExt spid="_x0000_s7187"/>
                </a:ext>
                <a:ext uri="{FF2B5EF4-FFF2-40B4-BE49-F238E27FC236}">
                  <a16:creationId xmlns=""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Chemicals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51</xdr:row>
          <xdr:rowOff>171450</xdr:rowOff>
        </xdr:from>
        <xdr:to>
          <xdr:col>6</xdr:col>
          <xdr:colOff>342900</xdr:colOff>
          <xdr:row>53</xdr:row>
          <xdr:rowOff>28575</xdr:rowOff>
        </xdr:to>
        <xdr:sp macro="" textlink="">
          <xdr:nvSpPr>
            <xdr:cNvPr id="7188" name="Check Box 20" hidden="1">
              <a:extLst>
                <a:ext uri="{63B3BB69-23CF-44E3-9099-C40C66FF867C}">
                  <a14:compatExt spid="_x0000_s7188"/>
                </a:ext>
                <a:ext uri="{FF2B5EF4-FFF2-40B4-BE49-F238E27FC236}">
                  <a16:creationId xmlns=""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Plasticizer, production oils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52</xdr:row>
          <xdr:rowOff>180975</xdr:rowOff>
        </xdr:from>
        <xdr:to>
          <xdr:col>4</xdr:col>
          <xdr:colOff>628650</xdr:colOff>
          <xdr:row>54</xdr:row>
          <xdr:rowOff>19050</xdr:rowOff>
        </xdr:to>
        <xdr:sp macro="" textlink="">
          <xdr:nvSpPr>
            <xdr:cNvPr id="7189" name="Check Box 21" hidden="1">
              <a:extLst>
                <a:ext uri="{63B3BB69-23CF-44E3-9099-C40C66FF867C}">
                  <a14:compatExt spid="_x0000_s7189"/>
                </a:ext>
                <a:ext uri="{FF2B5EF4-FFF2-40B4-BE49-F238E27FC236}">
                  <a16:creationId xmlns=""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Other chemicals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55</xdr:row>
          <xdr:rowOff>0</xdr:rowOff>
        </xdr:from>
        <xdr:to>
          <xdr:col>7</xdr:col>
          <xdr:colOff>466725</xdr:colOff>
          <xdr:row>56</xdr:row>
          <xdr:rowOff>28575</xdr:rowOff>
        </xdr:to>
        <xdr:sp macro="" textlink="">
          <xdr:nvSpPr>
            <xdr:cNvPr id="7190" name="Check Box 22" hidden="1">
              <a:extLst>
                <a:ext uri="{63B3BB69-23CF-44E3-9099-C40C66FF867C}">
                  <a14:compatExt spid="_x0000_s7190"/>
                </a:ext>
                <a:ext uri="{FF2B5EF4-FFF2-40B4-BE49-F238E27FC236}">
                  <a16:creationId xmlns=""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Plastics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0</xdr:rowOff>
        </xdr:from>
        <xdr:to>
          <xdr:col>1</xdr:col>
          <xdr:colOff>342900</xdr:colOff>
          <xdr:row>56</xdr:row>
          <xdr:rowOff>28575</xdr:rowOff>
        </xdr:to>
        <xdr:sp macro="" textlink="">
          <xdr:nvSpPr>
            <xdr:cNvPr id="7191" name="Check Box 23" hidden="1">
              <a:extLst>
                <a:ext uri="{63B3BB69-23CF-44E3-9099-C40C66FF867C}">
                  <a14:compatExt spid="_x0000_s7191"/>
                </a:ext>
                <a:ext uri="{FF2B5EF4-FFF2-40B4-BE49-F238E27FC236}">
                  <a16:creationId xmlns=""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Plastic moulding parts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55</xdr:row>
          <xdr:rowOff>0</xdr:rowOff>
        </xdr:from>
        <xdr:to>
          <xdr:col>3</xdr:col>
          <xdr:colOff>704850</xdr:colOff>
          <xdr:row>56</xdr:row>
          <xdr:rowOff>28575</xdr:rowOff>
        </xdr:to>
        <xdr:sp macro="" textlink="">
          <xdr:nvSpPr>
            <xdr:cNvPr id="7192" name="Check Box 24" hidden="1">
              <a:extLst>
                <a:ext uri="{63B3BB69-23CF-44E3-9099-C40C66FF867C}">
                  <a14:compatExt spid="_x0000_s7192"/>
                </a:ext>
                <a:ext uri="{FF2B5EF4-FFF2-40B4-BE49-F238E27FC236}">
                  <a16:creationId xmlns=""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Plastic extrusion parts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55</xdr:row>
          <xdr:rowOff>0</xdr:rowOff>
        </xdr:from>
        <xdr:to>
          <xdr:col>4</xdr:col>
          <xdr:colOff>638175</xdr:colOff>
          <xdr:row>56</xdr:row>
          <xdr:rowOff>28575</xdr:rowOff>
        </xdr:to>
        <xdr:sp macro="" textlink="">
          <xdr:nvSpPr>
            <xdr:cNvPr id="7193" name="Check Box 25" hidden="1">
              <a:extLst>
                <a:ext uri="{63B3BB69-23CF-44E3-9099-C40C66FF867C}">
                  <a14:compatExt spid="_x0000_s7193"/>
                </a:ext>
                <a:ext uri="{FF2B5EF4-FFF2-40B4-BE49-F238E27FC236}">
                  <a16:creationId xmlns=""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Fabrics / textiles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180975</xdr:rowOff>
        </xdr:from>
        <xdr:to>
          <xdr:col>1</xdr:col>
          <xdr:colOff>342900</xdr:colOff>
          <xdr:row>57</xdr:row>
          <xdr:rowOff>19050</xdr:rowOff>
        </xdr:to>
        <xdr:sp macro="" textlink="">
          <xdr:nvSpPr>
            <xdr:cNvPr id="7194" name="Check Box 26" hidden="1">
              <a:extLst>
                <a:ext uri="{63B3BB69-23CF-44E3-9099-C40C66FF867C}">
                  <a14:compatExt spid="_x0000_s7194"/>
                </a:ext>
                <a:ext uri="{FF2B5EF4-FFF2-40B4-BE49-F238E27FC236}">
                  <a16:creationId xmlns=""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Rubber compounds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0</xdr:rowOff>
        </xdr:from>
        <xdr:to>
          <xdr:col>7</xdr:col>
          <xdr:colOff>628650</xdr:colOff>
          <xdr:row>46</xdr:row>
          <xdr:rowOff>28575</xdr:rowOff>
        </xdr:to>
        <xdr:sp macro="" textlink="">
          <xdr:nvSpPr>
            <xdr:cNvPr id="7195" name="Check Box 27" hidden="1">
              <a:extLst>
                <a:ext uri="{63B3BB69-23CF-44E3-9099-C40C66FF867C}">
                  <a14:compatExt spid="_x0000_s7195"/>
                </a:ext>
                <a:ext uri="{FF2B5EF4-FFF2-40B4-BE49-F238E27FC236}">
                  <a16:creationId xmlns=""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45</xdr:row>
          <xdr:rowOff>0</xdr:rowOff>
        </xdr:from>
        <xdr:to>
          <xdr:col>9</xdr:col>
          <xdr:colOff>114300</xdr:colOff>
          <xdr:row>46</xdr:row>
          <xdr:rowOff>28575</xdr:rowOff>
        </xdr:to>
        <xdr:sp macro="" textlink="">
          <xdr:nvSpPr>
            <xdr:cNvPr id="7196" name="Check Box 28" hidden="1">
              <a:extLst>
                <a:ext uri="{63B3BB69-23CF-44E3-9099-C40C66FF867C}">
                  <a14:compatExt spid="_x0000_s7196"/>
                </a:ext>
                <a:ext uri="{FF2B5EF4-FFF2-40B4-BE49-F238E27FC236}">
                  <a16:creationId xmlns=""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58</xdr:row>
          <xdr:rowOff>0</xdr:rowOff>
        </xdr:from>
        <xdr:to>
          <xdr:col>1</xdr:col>
          <xdr:colOff>19050</xdr:colOff>
          <xdr:row>59</xdr:row>
          <xdr:rowOff>180975</xdr:rowOff>
        </xdr:to>
        <xdr:sp macro="" textlink="">
          <xdr:nvSpPr>
            <xdr:cNvPr id="7197" name="Check Box 29" hidden="1">
              <a:extLst>
                <a:ext uri="{63B3BB69-23CF-44E3-9099-C40C66FF867C}">
                  <a14:compatExt spid="_x0000_s7197"/>
                </a:ext>
                <a:ext uri="{FF2B5EF4-FFF2-40B4-BE49-F238E27FC236}">
                  <a16:creationId xmlns=""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Machines and production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57</xdr:row>
          <xdr:rowOff>161925</xdr:rowOff>
        </xdr:from>
        <xdr:to>
          <xdr:col>3</xdr:col>
          <xdr:colOff>219075</xdr:colOff>
          <xdr:row>60</xdr:row>
          <xdr:rowOff>19050</xdr:rowOff>
        </xdr:to>
        <xdr:sp macro="" textlink="">
          <xdr:nvSpPr>
            <xdr:cNvPr id="7198" name="Check Box 30" hidden="1">
              <a:extLst>
                <a:ext uri="{63B3BB69-23CF-44E3-9099-C40C66FF867C}">
                  <a14:compatExt spid="_x0000_s7198"/>
                </a:ext>
                <a:ext uri="{FF2B5EF4-FFF2-40B4-BE49-F238E27FC236}">
                  <a16:creationId xmlns=""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Machines and measuring equipmentwe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57</xdr:row>
          <xdr:rowOff>142875</xdr:rowOff>
        </xdr:from>
        <xdr:to>
          <xdr:col>5</xdr:col>
          <xdr:colOff>266700</xdr:colOff>
          <xdr:row>60</xdr:row>
          <xdr:rowOff>57150</xdr:rowOff>
        </xdr:to>
        <xdr:sp macro="" textlink="">
          <xdr:nvSpPr>
            <xdr:cNvPr id="7199" name="Check Box 31" hidden="1">
              <a:extLst>
                <a:ext uri="{63B3BB69-23CF-44E3-9099-C40C66FF867C}">
                  <a14:compatExt spid="_x0000_s7199"/>
                </a:ext>
                <a:ext uri="{FF2B5EF4-FFF2-40B4-BE49-F238E27FC236}">
                  <a16:creationId xmlns=""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Software / IT systemsrmatyczne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57</xdr:row>
          <xdr:rowOff>114300</xdr:rowOff>
        </xdr:from>
        <xdr:to>
          <xdr:col>7</xdr:col>
          <xdr:colOff>495300</xdr:colOff>
          <xdr:row>60</xdr:row>
          <xdr:rowOff>76200</xdr:rowOff>
        </xdr:to>
        <xdr:sp macro="" textlink="">
          <xdr:nvSpPr>
            <xdr:cNvPr id="7200" name="Check Box 32" hidden="1">
              <a:extLst>
                <a:ext uri="{63B3BB69-23CF-44E3-9099-C40C66FF867C}">
                  <a14:compatExt spid="_x0000_s7200"/>
                </a:ext>
                <a:ext uri="{FF2B5EF4-FFF2-40B4-BE49-F238E27FC236}">
                  <a16:creationId xmlns=""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Services: production / logistic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400050</xdr:rowOff>
        </xdr:from>
        <xdr:to>
          <xdr:col>6</xdr:col>
          <xdr:colOff>466725</xdr:colOff>
          <xdr:row>64</xdr:row>
          <xdr:rowOff>0</xdr:rowOff>
        </xdr:to>
        <xdr:sp macro="" textlink="">
          <xdr:nvSpPr>
            <xdr:cNvPr id="7201" name="Check Box 33" hidden="1">
              <a:extLst>
                <a:ext uri="{63B3BB69-23CF-44E3-9099-C40C66FF867C}">
                  <a14:compatExt spid="_x0000_s7201"/>
                </a:ext>
                <a:ext uri="{FF2B5EF4-FFF2-40B4-BE49-F238E27FC236}">
                  <a16:creationId xmlns=""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62</xdr:row>
          <xdr:rowOff>400050</xdr:rowOff>
        </xdr:from>
        <xdr:to>
          <xdr:col>7</xdr:col>
          <xdr:colOff>447675</xdr:colOff>
          <xdr:row>64</xdr:row>
          <xdr:rowOff>0</xdr:rowOff>
        </xdr:to>
        <xdr:sp macro="" textlink="">
          <xdr:nvSpPr>
            <xdr:cNvPr id="7202" name="Check Box 34" hidden="1">
              <a:extLst>
                <a:ext uri="{63B3BB69-23CF-44E3-9099-C40C66FF867C}">
                  <a14:compatExt spid="_x0000_s7202"/>
                </a:ext>
                <a:ext uri="{FF2B5EF4-FFF2-40B4-BE49-F238E27FC236}">
                  <a16:creationId xmlns=""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68</xdr:row>
          <xdr:rowOff>171450</xdr:rowOff>
        </xdr:from>
        <xdr:to>
          <xdr:col>6</xdr:col>
          <xdr:colOff>476250</xdr:colOff>
          <xdr:row>70</xdr:row>
          <xdr:rowOff>9525</xdr:rowOff>
        </xdr:to>
        <xdr:sp macro="" textlink="">
          <xdr:nvSpPr>
            <xdr:cNvPr id="7203" name="Check Box 35" hidden="1">
              <a:extLst>
                <a:ext uri="{63B3BB69-23CF-44E3-9099-C40C66FF867C}">
                  <a14:compatExt spid="_x0000_s7203"/>
                </a:ext>
                <a:ext uri="{FF2B5EF4-FFF2-40B4-BE49-F238E27FC236}">
                  <a16:creationId xmlns=""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68</xdr:row>
          <xdr:rowOff>161925</xdr:rowOff>
        </xdr:from>
        <xdr:to>
          <xdr:col>7</xdr:col>
          <xdr:colOff>457200</xdr:colOff>
          <xdr:row>70</xdr:row>
          <xdr:rowOff>0</xdr:rowOff>
        </xdr:to>
        <xdr:sp macro="" textlink="">
          <xdr:nvSpPr>
            <xdr:cNvPr id="7204" name="Check Box 36" hidden="1">
              <a:extLst>
                <a:ext uri="{63B3BB69-23CF-44E3-9099-C40C66FF867C}">
                  <a14:compatExt spid="_x0000_s7204"/>
                </a:ext>
                <a:ext uri="{FF2B5EF4-FFF2-40B4-BE49-F238E27FC236}">
                  <a16:creationId xmlns=""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70</xdr:row>
          <xdr:rowOff>171450</xdr:rowOff>
        </xdr:from>
        <xdr:to>
          <xdr:col>6</xdr:col>
          <xdr:colOff>476250</xdr:colOff>
          <xdr:row>72</xdr:row>
          <xdr:rowOff>28575</xdr:rowOff>
        </xdr:to>
        <xdr:sp macro="" textlink="">
          <xdr:nvSpPr>
            <xdr:cNvPr id="7205" name="Check Box 37" hidden="1">
              <a:extLst>
                <a:ext uri="{63B3BB69-23CF-44E3-9099-C40C66FF867C}">
                  <a14:compatExt spid="_x0000_s7205"/>
                </a:ext>
                <a:ext uri="{FF2B5EF4-FFF2-40B4-BE49-F238E27FC236}">
                  <a16:creationId xmlns=""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70</xdr:row>
          <xdr:rowOff>180975</xdr:rowOff>
        </xdr:from>
        <xdr:to>
          <xdr:col>7</xdr:col>
          <xdr:colOff>447675</xdr:colOff>
          <xdr:row>72</xdr:row>
          <xdr:rowOff>28575</xdr:rowOff>
        </xdr:to>
        <xdr:sp macro="" textlink="">
          <xdr:nvSpPr>
            <xdr:cNvPr id="7206" name="Check Box 38" hidden="1">
              <a:extLst>
                <a:ext uri="{63B3BB69-23CF-44E3-9099-C40C66FF867C}">
                  <a14:compatExt spid="_x0000_s7206"/>
                </a:ext>
                <a:ext uri="{FF2B5EF4-FFF2-40B4-BE49-F238E27FC236}">
                  <a16:creationId xmlns=""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1162050</xdr:colOff>
          <xdr:row>71</xdr:row>
          <xdr:rowOff>180975</xdr:rowOff>
        </xdr:from>
        <xdr:to>
          <xdr:col>4</xdr:col>
          <xdr:colOff>457200</xdr:colOff>
          <xdr:row>73</xdr:row>
          <xdr:rowOff>19050</xdr:rowOff>
        </xdr:to>
        <xdr:sp macro="" textlink="">
          <xdr:nvSpPr>
            <xdr:cNvPr id="7207" name="Check Box 39" hidden="1">
              <a:extLst>
                <a:ext uri="{63B3BB69-23CF-44E3-9099-C40C66FF867C}">
                  <a14:compatExt spid="_x0000_s7207"/>
                </a:ext>
                <a:ext uri="{FF2B5EF4-FFF2-40B4-BE49-F238E27FC236}">
                  <a16:creationId xmlns=""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2D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71</xdr:row>
          <xdr:rowOff>180975</xdr:rowOff>
        </xdr:from>
        <xdr:to>
          <xdr:col>5</xdr:col>
          <xdr:colOff>457200</xdr:colOff>
          <xdr:row>73</xdr:row>
          <xdr:rowOff>19050</xdr:rowOff>
        </xdr:to>
        <xdr:sp macro="" textlink="">
          <xdr:nvSpPr>
            <xdr:cNvPr id="7208" name="Check Box 40" hidden="1">
              <a:hlinkClick xmlns:r="http://schemas.openxmlformats.org/officeDocument/2006/relationships" r:id="rId2"/>
              <a:extLst>
                <a:ext uri="{63B3BB69-23CF-44E3-9099-C40C66FF867C}">
                  <a14:compatExt spid="_x0000_s7208"/>
                </a:ext>
                <a:ext uri="{FF2B5EF4-FFF2-40B4-BE49-F238E27FC236}">
                  <a16:creationId xmlns=""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3D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71</xdr:row>
          <xdr:rowOff>180975</xdr:rowOff>
        </xdr:from>
        <xdr:to>
          <xdr:col>7</xdr:col>
          <xdr:colOff>466725</xdr:colOff>
          <xdr:row>73</xdr:row>
          <xdr:rowOff>19050</xdr:rowOff>
        </xdr:to>
        <xdr:sp macro="" textlink="">
          <xdr:nvSpPr>
            <xdr:cNvPr id="7209" name="Check Box 41" hidden="1">
              <a:hlinkClick xmlns:r="http://schemas.openxmlformats.org/officeDocument/2006/relationships" r:id="rId2"/>
              <a:extLst>
                <a:ext uri="{63B3BB69-23CF-44E3-9099-C40C66FF867C}">
                  <a14:compatExt spid="_x0000_s7209"/>
                </a:ext>
                <a:ext uri="{FF2B5EF4-FFF2-40B4-BE49-F238E27FC236}">
                  <a16:creationId xmlns=""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1038225</xdr:colOff>
          <xdr:row>93</xdr:row>
          <xdr:rowOff>180975</xdr:rowOff>
        </xdr:from>
        <xdr:to>
          <xdr:col>1</xdr:col>
          <xdr:colOff>723900</xdr:colOff>
          <xdr:row>95</xdr:row>
          <xdr:rowOff>19050</xdr:rowOff>
        </xdr:to>
        <xdr:sp macro="" textlink="">
          <xdr:nvSpPr>
            <xdr:cNvPr id="7210" name="Check Box 42" hidden="1">
              <a:hlinkClick xmlns:r="http://schemas.openxmlformats.org/officeDocument/2006/relationships" r:id="rId2"/>
              <a:extLst>
                <a:ext uri="{63B3BB69-23CF-44E3-9099-C40C66FF867C}">
                  <a14:compatExt spid="_x0000_s7210"/>
                </a:ext>
                <a:ext uri="{FF2B5EF4-FFF2-40B4-BE49-F238E27FC236}">
                  <a16:creationId xmlns=""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1 shift / day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93</xdr:row>
          <xdr:rowOff>180975</xdr:rowOff>
        </xdr:from>
        <xdr:to>
          <xdr:col>3</xdr:col>
          <xdr:colOff>114300</xdr:colOff>
          <xdr:row>95</xdr:row>
          <xdr:rowOff>19050</xdr:rowOff>
        </xdr:to>
        <xdr:sp macro="" textlink="">
          <xdr:nvSpPr>
            <xdr:cNvPr id="7211" name="Check Box 43" hidden="1">
              <a:hlinkClick xmlns:r="http://schemas.openxmlformats.org/officeDocument/2006/relationships" r:id="rId2"/>
              <a:extLst>
                <a:ext uri="{63B3BB69-23CF-44E3-9099-C40C66FF867C}">
                  <a14:compatExt spid="_x0000_s7211"/>
                </a:ext>
                <a:ext uri="{FF2B5EF4-FFF2-40B4-BE49-F238E27FC236}">
                  <a16:creationId xmlns=""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2 shifts / day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93</xdr:row>
          <xdr:rowOff>180975</xdr:rowOff>
        </xdr:from>
        <xdr:to>
          <xdr:col>3</xdr:col>
          <xdr:colOff>1104900</xdr:colOff>
          <xdr:row>95</xdr:row>
          <xdr:rowOff>19050</xdr:rowOff>
        </xdr:to>
        <xdr:sp macro="" textlink="">
          <xdr:nvSpPr>
            <xdr:cNvPr id="7212" name="Check Box 44" descr="3 zmiany / dobę" hidden="1">
              <a:hlinkClick xmlns:r="http://schemas.openxmlformats.org/officeDocument/2006/relationships" r:id="rId2"/>
              <a:extLst>
                <a:ext uri="{63B3BB69-23CF-44E3-9099-C40C66FF867C}">
                  <a14:compatExt spid="_x0000_s7212"/>
                </a:ext>
                <a:ext uri="{FF2B5EF4-FFF2-40B4-BE49-F238E27FC236}">
                  <a16:creationId xmlns=""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3 shifts / day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93</xdr:row>
          <xdr:rowOff>180975</xdr:rowOff>
        </xdr:from>
        <xdr:to>
          <xdr:col>4</xdr:col>
          <xdr:colOff>552450</xdr:colOff>
          <xdr:row>95</xdr:row>
          <xdr:rowOff>19050</xdr:rowOff>
        </xdr:to>
        <xdr:sp macro="" textlink="">
          <xdr:nvSpPr>
            <xdr:cNvPr id="7213" name="Check Box 45" descr="3 zmiany / dobę" hidden="1">
              <a:hlinkClick xmlns:r="http://schemas.openxmlformats.org/officeDocument/2006/relationships" r:id="rId2"/>
              <a:extLst>
                <a:ext uri="{63B3BB69-23CF-44E3-9099-C40C66FF867C}">
                  <a14:compatExt spid="_x0000_s7213"/>
                </a:ext>
                <a:ext uri="{FF2B5EF4-FFF2-40B4-BE49-F238E27FC236}">
                  <a16:creationId xmlns=""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0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96</xdr:row>
          <xdr:rowOff>190500</xdr:rowOff>
        </xdr:from>
        <xdr:to>
          <xdr:col>0</xdr:col>
          <xdr:colOff>704850</xdr:colOff>
          <xdr:row>98</xdr:row>
          <xdr:rowOff>28575</xdr:rowOff>
        </xdr:to>
        <xdr:sp macro="" textlink="">
          <xdr:nvSpPr>
            <xdr:cNvPr id="7214" name="Check Box 46" descr="3 zmiany / dobę" hidden="1">
              <a:hlinkClick xmlns:r="http://schemas.openxmlformats.org/officeDocument/2006/relationships" r:id="rId2"/>
              <a:extLst>
                <a:ext uri="{63B3BB69-23CF-44E3-9099-C40C66FF867C}">
                  <a14:compatExt spid="_x0000_s7214"/>
                </a:ext>
                <a:ext uri="{FF2B5EF4-FFF2-40B4-BE49-F238E27FC236}">
                  <a16:creationId xmlns=""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Quality Manual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1333500</xdr:colOff>
          <xdr:row>96</xdr:row>
          <xdr:rowOff>171450</xdr:rowOff>
        </xdr:from>
        <xdr:to>
          <xdr:col>1</xdr:col>
          <xdr:colOff>657225</xdr:colOff>
          <xdr:row>98</xdr:row>
          <xdr:rowOff>28575</xdr:rowOff>
        </xdr:to>
        <xdr:sp macro="" textlink="">
          <xdr:nvSpPr>
            <xdr:cNvPr id="7215" name="Check Box 47" descr="3 zmiany / dobę" hidden="1">
              <a:hlinkClick xmlns:r="http://schemas.openxmlformats.org/officeDocument/2006/relationships" r:id="rId2"/>
              <a:extLst>
                <a:ext uri="{63B3BB69-23CF-44E3-9099-C40C66FF867C}">
                  <a14:compatExt spid="_x0000_s7215"/>
                </a:ext>
                <a:ext uri="{FF2B5EF4-FFF2-40B4-BE49-F238E27FC236}">
                  <a16:creationId xmlns=""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APQP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1143000</xdr:colOff>
          <xdr:row>96</xdr:row>
          <xdr:rowOff>171450</xdr:rowOff>
        </xdr:from>
        <xdr:to>
          <xdr:col>2</xdr:col>
          <xdr:colOff>704850</xdr:colOff>
          <xdr:row>98</xdr:row>
          <xdr:rowOff>28575</xdr:rowOff>
        </xdr:to>
        <xdr:sp macro="" textlink="">
          <xdr:nvSpPr>
            <xdr:cNvPr id="7216" name="Check Box 48" descr="3 zmiany / dobę" hidden="1">
              <a:hlinkClick xmlns:r="http://schemas.openxmlformats.org/officeDocument/2006/relationships" r:id="rId2"/>
              <a:extLst>
                <a:ext uri="{63B3BB69-23CF-44E3-9099-C40C66FF867C}">
                  <a14:compatExt spid="_x0000_s7216"/>
                </a:ext>
                <a:ext uri="{FF2B5EF4-FFF2-40B4-BE49-F238E27FC236}">
                  <a16:creationId xmlns=""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FMEA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96</xdr:row>
          <xdr:rowOff>171450</xdr:rowOff>
        </xdr:from>
        <xdr:to>
          <xdr:col>3</xdr:col>
          <xdr:colOff>962025</xdr:colOff>
          <xdr:row>98</xdr:row>
          <xdr:rowOff>28575</xdr:rowOff>
        </xdr:to>
        <xdr:sp macro="" textlink="">
          <xdr:nvSpPr>
            <xdr:cNvPr id="7217" name="Check Box 49" descr="3 zmiany / dobę" hidden="1">
              <a:hlinkClick xmlns:r="http://schemas.openxmlformats.org/officeDocument/2006/relationships" r:id="rId2"/>
              <a:extLst>
                <a:ext uri="{63B3BB69-23CF-44E3-9099-C40C66FF867C}">
                  <a14:compatExt spid="_x0000_s7217"/>
                </a:ext>
                <a:ext uri="{FF2B5EF4-FFF2-40B4-BE49-F238E27FC236}">
                  <a16:creationId xmlns=""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96</xdr:row>
          <xdr:rowOff>171450</xdr:rowOff>
        </xdr:from>
        <xdr:to>
          <xdr:col>5</xdr:col>
          <xdr:colOff>304800</xdr:colOff>
          <xdr:row>98</xdr:row>
          <xdr:rowOff>28575</xdr:rowOff>
        </xdr:to>
        <xdr:sp macro="" textlink="">
          <xdr:nvSpPr>
            <xdr:cNvPr id="7218" name="Check Box 50" descr="3 zmiany / dobę" hidden="1">
              <a:hlinkClick xmlns:r="http://schemas.openxmlformats.org/officeDocument/2006/relationships" r:id="rId2"/>
              <a:extLst>
                <a:ext uri="{63B3BB69-23CF-44E3-9099-C40C66FF867C}">
                  <a14:compatExt spid="_x0000_s7218"/>
                </a:ext>
                <a:ext uri="{FF2B5EF4-FFF2-40B4-BE49-F238E27FC236}">
                  <a16:creationId xmlns=""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96</xdr:row>
          <xdr:rowOff>171450</xdr:rowOff>
        </xdr:from>
        <xdr:to>
          <xdr:col>7</xdr:col>
          <xdr:colOff>95250</xdr:colOff>
          <xdr:row>98</xdr:row>
          <xdr:rowOff>28575</xdr:rowOff>
        </xdr:to>
        <xdr:sp macro="" textlink="">
          <xdr:nvSpPr>
            <xdr:cNvPr id="7219" name="Check Box 51" descr="3 zmiany / dobę" hidden="1">
              <a:hlinkClick xmlns:r="http://schemas.openxmlformats.org/officeDocument/2006/relationships" r:id="rId2"/>
              <a:extLst>
                <a:ext uri="{63B3BB69-23CF-44E3-9099-C40C66FF867C}">
                  <a14:compatExt spid="_x0000_s7219"/>
                </a:ext>
                <a:ext uri="{FF2B5EF4-FFF2-40B4-BE49-F238E27FC236}">
                  <a16:creationId xmlns=""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8D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110</xdr:row>
          <xdr:rowOff>171450</xdr:rowOff>
        </xdr:from>
        <xdr:to>
          <xdr:col>2</xdr:col>
          <xdr:colOff>114300</xdr:colOff>
          <xdr:row>112</xdr:row>
          <xdr:rowOff>47625</xdr:rowOff>
        </xdr:to>
        <xdr:sp macro="" textlink="">
          <xdr:nvSpPr>
            <xdr:cNvPr id="7220" name="Check Box 52" descr="3 zmiany / dobę" hidden="1">
              <a:hlinkClick xmlns:r="http://schemas.openxmlformats.org/officeDocument/2006/relationships" r:id="rId2"/>
              <a:extLst>
                <a:ext uri="{63B3BB69-23CF-44E3-9099-C40C66FF867C}">
                  <a14:compatExt spid="_x0000_s7220"/>
                </a:ext>
                <a:ext uri="{FF2B5EF4-FFF2-40B4-BE49-F238E27FC236}">
                  <a16:creationId xmlns=""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Organizational chart  (element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110</xdr:row>
          <xdr:rowOff>171450</xdr:rowOff>
        </xdr:from>
        <xdr:to>
          <xdr:col>4</xdr:col>
          <xdr:colOff>123825</xdr:colOff>
          <xdr:row>112</xdr:row>
          <xdr:rowOff>47625</xdr:rowOff>
        </xdr:to>
        <xdr:sp macro="" textlink="">
          <xdr:nvSpPr>
            <xdr:cNvPr id="7221" name="Check Box 53" descr="3 zmiany / dobę" hidden="1">
              <a:hlinkClick xmlns:r="http://schemas.openxmlformats.org/officeDocument/2006/relationships" r:id="rId2"/>
              <a:extLst>
                <a:ext uri="{63B3BB69-23CF-44E3-9099-C40C66FF867C}">
                  <a14:compatExt spid="_x0000_s7221"/>
                </a:ext>
                <a:ext uri="{FF2B5EF4-FFF2-40B4-BE49-F238E27FC236}">
                  <a16:creationId xmlns="" xmlns:a16="http://schemas.microsoft.com/office/drawing/2014/main" id="{00000000-0008-0000-01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List of machines and devices  (element 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111</xdr:row>
          <xdr:rowOff>161925</xdr:rowOff>
        </xdr:from>
        <xdr:to>
          <xdr:col>1</xdr:col>
          <xdr:colOff>219075</xdr:colOff>
          <xdr:row>113</xdr:row>
          <xdr:rowOff>19050</xdr:rowOff>
        </xdr:to>
        <xdr:sp macro="" textlink="">
          <xdr:nvSpPr>
            <xdr:cNvPr id="7223" name="Check Box 55" descr="3 zmiany / dobę" hidden="1">
              <a:hlinkClick xmlns:r="http://schemas.openxmlformats.org/officeDocument/2006/relationships" r:id="rId2"/>
              <a:extLst>
                <a:ext uri="{63B3BB69-23CF-44E3-9099-C40C66FF867C}">
                  <a14:compatExt spid="_x0000_s7223"/>
                </a:ext>
                <a:ext uri="{FF2B5EF4-FFF2-40B4-BE49-F238E27FC236}">
                  <a16:creationId xmlns=""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Copy of registration  (element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111</xdr:row>
          <xdr:rowOff>161925</xdr:rowOff>
        </xdr:from>
        <xdr:to>
          <xdr:col>3</xdr:col>
          <xdr:colOff>971550</xdr:colOff>
          <xdr:row>113</xdr:row>
          <xdr:rowOff>19050</xdr:rowOff>
        </xdr:to>
        <xdr:sp macro="" textlink="">
          <xdr:nvSpPr>
            <xdr:cNvPr id="7224" name="Check Box 56" descr="3 zmiany / dobę" hidden="1">
              <a:hlinkClick xmlns:r="http://schemas.openxmlformats.org/officeDocument/2006/relationships" r:id="rId2"/>
              <a:extLst>
                <a:ext uri="{63B3BB69-23CF-44E3-9099-C40C66FF867C}">
                  <a14:compatExt spid="_x0000_s7224"/>
                </a:ext>
                <a:ext uri="{FF2B5EF4-FFF2-40B4-BE49-F238E27FC236}">
                  <a16:creationId xmlns=""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Copy of certificate (element 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6</xdr:row>
          <xdr:rowOff>190500</xdr:rowOff>
        </xdr:from>
        <xdr:to>
          <xdr:col>3</xdr:col>
          <xdr:colOff>285750</xdr:colOff>
          <xdr:row>8</xdr:row>
          <xdr:rowOff>28575</xdr:rowOff>
        </xdr:to>
        <xdr:sp macro="" textlink="">
          <xdr:nvSpPr>
            <xdr:cNvPr id="7226" name="Check Box 58" hidden="1">
              <a:extLst>
                <a:ext uri="{63B3BB69-23CF-44E3-9099-C40C66FF867C}">
                  <a14:compatExt spid="_x0000_s7226"/>
                </a:ext>
                <a:ext uri="{FF2B5EF4-FFF2-40B4-BE49-F238E27FC236}">
                  <a16:creationId xmlns=""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6</xdr:row>
          <xdr:rowOff>180975</xdr:rowOff>
        </xdr:from>
        <xdr:to>
          <xdr:col>3</xdr:col>
          <xdr:colOff>714375</xdr:colOff>
          <xdr:row>8</xdr:row>
          <xdr:rowOff>19050</xdr:rowOff>
        </xdr:to>
        <xdr:sp macro="" textlink="">
          <xdr:nvSpPr>
            <xdr:cNvPr id="7227" name="Check Box 59" hidden="1">
              <a:extLst>
                <a:ext uri="{63B3BB69-23CF-44E3-9099-C40C66FF867C}">
                  <a14:compatExt spid="_x0000_s7227"/>
                </a:ext>
                <a:ext uri="{FF2B5EF4-FFF2-40B4-BE49-F238E27FC236}">
                  <a16:creationId xmlns=""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6</xdr:row>
          <xdr:rowOff>180975</xdr:rowOff>
        </xdr:from>
        <xdr:to>
          <xdr:col>4</xdr:col>
          <xdr:colOff>57150</xdr:colOff>
          <xdr:row>8</xdr:row>
          <xdr:rowOff>19050</xdr:rowOff>
        </xdr:to>
        <xdr:sp macro="" textlink="">
          <xdr:nvSpPr>
            <xdr:cNvPr id="7228" name="Check Box 60" hidden="1">
              <a:extLst>
                <a:ext uri="{63B3BB69-23CF-44E3-9099-C40C66FF867C}">
                  <a14:compatExt spid="_x0000_s7228"/>
                </a:ext>
                <a:ext uri="{FF2B5EF4-FFF2-40B4-BE49-F238E27FC236}">
                  <a16:creationId xmlns=""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xdr:row>
          <xdr:rowOff>171450</xdr:rowOff>
        </xdr:from>
        <xdr:to>
          <xdr:col>4</xdr:col>
          <xdr:colOff>552450</xdr:colOff>
          <xdr:row>8</xdr:row>
          <xdr:rowOff>9525</xdr:rowOff>
        </xdr:to>
        <xdr:sp macro="" textlink="">
          <xdr:nvSpPr>
            <xdr:cNvPr id="7229" name="Check Box 61" hidden="1">
              <a:extLst>
                <a:ext uri="{63B3BB69-23CF-44E3-9099-C40C66FF867C}">
                  <a14:compatExt spid="_x0000_s7229"/>
                </a:ext>
                <a:ext uri="{FF2B5EF4-FFF2-40B4-BE49-F238E27FC236}">
                  <a16:creationId xmlns=""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6</xdr:row>
          <xdr:rowOff>180975</xdr:rowOff>
        </xdr:from>
        <xdr:to>
          <xdr:col>5</xdr:col>
          <xdr:colOff>304800</xdr:colOff>
          <xdr:row>8</xdr:row>
          <xdr:rowOff>19050</xdr:rowOff>
        </xdr:to>
        <xdr:sp macro="" textlink="">
          <xdr:nvSpPr>
            <xdr:cNvPr id="7230" name="Check Box 62" hidden="1">
              <a:extLst>
                <a:ext uri="{63B3BB69-23CF-44E3-9099-C40C66FF867C}">
                  <a14:compatExt spid="_x0000_s7230"/>
                </a:ext>
                <a:ext uri="{FF2B5EF4-FFF2-40B4-BE49-F238E27FC236}">
                  <a16:creationId xmlns=""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6</xdr:row>
          <xdr:rowOff>171450</xdr:rowOff>
        </xdr:from>
        <xdr:to>
          <xdr:col>6</xdr:col>
          <xdr:colOff>95250</xdr:colOff>
          <xdr:row>8</xdr:row>
          <xdr:rowOff>9525</xdr:rowOff>
        </xdr:to>
        <xdr:sp macro="" textlink="">
          <xdr:nvSpPr>
            <xdr:cNvPr id="7231" name="Check Box 63" hidden="1">
              <a:extLst>
                <a:ext uri="{63B3BB69-23CF-44E3-9099-C40C66FF867C}">
                  <a14:compatExt spid="_x0000_s7231"/>
                </a:ext>
                <a:ext uri="{FF2B5EF4-FFF2-40B4-BE49-F238E27FC236}">
                  <a16:creationId xmlns=""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xdr:row>
          <xdr:rowOff>171450</xdr:rowOff>
        </xdr:from>
        <xdr:to>
          <xdr:col>7</xdr:col>
          <xdr:colOff>57150</xdr:colOff>
          <xdr:row>8</xdr:row>
          <xdr:rowOff>9525</xdr:rowOff>
        </xdr:to>
        <xdr:sp macro="" textlink="">
          <xdr:nvSpPr>
            <xdr:cNvPr id="7232" name="Check Box 64" hidden="1">
              <a:extLst>
                <a:ext uri="{63B3BB69-23CF-44E3-9099-C40C66FF867C}">
                  <a14:compatExt spid="_x0000_s7232"/>
                </a:ext>
                <a:ext uri="{FF2B5EF4-FFF2-40B4-BE49-F238E27FC236}">
                  <a16:creationId xmlns=""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6</xdr:row>
          <xdr:rowOff>180975</xdr:rowOff>
        </xdr:from>
        <xdr:to>
          <xdr:col>7</xdr:col>
          <xdr:colOff>666750</xdr:colOff>
          <xdr:row>8</xdr:row>
          <xdr:rowOff>19050</xdr:rowOff>
        </xdr:to>
        <xdr:sp macro="" textlink="">
          <xdr:nvSpPr>
            <xdr:cNvPr id="7233" name="Check Box 65" hidden="1">
              <a:extLst>
                <a:ext uri="{63B3BB69-23CF-44E3-9099-C40C66FF867C}">
                  <a14:compatExt spid="_x0000_s7233"/>
                </a:ext>
                <a:ext uri="{FF2B5EF4-FFF2-40B4-BE49-F238E27FC236}">
                  <a16:creationId xmlns=""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7</xdr:row>
          <xdr:rowOff>180975</xdr:rowOff>
        </xdr:from>
        <xdr:to>
          <xdr:col>3</xdr:col>
          <xdr:colOff>304800</xdr:colOff>
          <xdr:row>9</xdr:row>
          <xdr:rowOff>19050</xdr:rowOff>
        </xdr:to>
        <xdr:sp macro="" textlink="">
          <xdr:nvSpPr>
            <xdr:cNvPr id="7234" name="Check Box 66" hidden="1">
              <a:extLst>
                <a:ext uri="{63B3BB69-23CF-44E3-9099-C40C66FF867C}">
                  <a14:compatExt spid="_x0000_s7234"/>
                </a:ext>
                <a:ext uri="{FF2B5EF4-FFF2-40B4-BE49-F238E27FC236}">
                  <a16:creationId xmlns=""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xdr:row>
          <xdr:rowOff>171450</xdr:rowOff>
        </xdr:from>
        <xdr:to>
          <xdr:col>3</xdr:col>
          <xdr:colOff>714375</xdr:colOff>
          <xdr:row>9</xdr:row>
          <xdr:rowOff>9525</xdr:rowOff>
        </xdr:to>
        <xdr:sp macro="" textlink="">
          <xdr:nvSpPr>
            <xdr:cNvPr id="7235" name="Check Box 67" hidden="1">
              <a:extLst>
                <a:ext uri="{63B3BB69-23CF-44E3-9099-C40C66FF867C}">
                  <a14:compatExt spid="_x0000_s7235"/>
                </a:ext>
                <a:ext uri="{FF2B5EF4-FFF2-40B4-BE49-F238E27FC236}">
                  <a16:creationId xmlns=""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7</xdr:row>
          <xdr:rowOff>180975</xdr:rowOff>
        </xdr:from>
        <xdr:to>
          <xdr:col>4</xdr:col>
          <xdr:colOff>57150</xdr:colOff>
          <xdr:row>9</xdr:row>
          <xdr:rowOff>19050</xdr:rowOff>
        </xdr:to>
        <xdr:sp macro="" textlink="">
          <xdr:nvSpPr>
            <xdr:cNvPr id="7236" name="Check Box 68" hidden="1">
              <a:extLst>
                <a:ext uri="{63B3BB69-23CF-44E3-9099-C40C66FF867C}">
                  <a14:compatExt spid="_x0000_s7236"/>
                </a:ext>
                <a:ext uri="{FF2B5EF4-FFF2-40B4-BE49-F238E27FC236}">
                  <a16:creationId xmlns=""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7</xdr:row>
          <xdr:rowOff>180975</xdr:rowOff>
        </xdr:from>
        <xdr:to>
          <xdr:col>4</xdr:col>
          <xdr:colOff>552450</xdr:colOff>
          <xdr:row>9</xdr:row>
          <xdr:rowOff>19050</xdr:rowOff>
        </xdr:to>
        <xdr:sp macro="" textlink="">
          <xdr:nvSpPr>
            <xdr:cNvPr id="7237" name="Check Box 69" hidden="1">
              <a:extLst>
                <a:ext uri="{63B3BB69-23CF-44E3-9099-C40C66FF867C}">
                  <a14:compatExt spid="_x0000_s7237"/>
                </a:ext>
                <a:ext uri="{FF2B5EF4-FFF2-40B4-BE49-F238E27FC236}">
                  <a16:creationId xmlns=""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7</xdr:row>
          <xdr:rowOff>180975</xdr:rowOff>
        </xdr:from>
        <xdr:to>
          <xdr:col>5</xdr:col>
          <xdr:colOff>295275</xdr:colOff>
          <xdr:row>9</xdr:row>
          <xdr:rowOff>19050</xdr:rowOff>
        </xdr:to>
        <xdr:sp macro="" textlink="">
          <xdr:nvSpPr>
            <xdr:cNvPr id="7238" name="Check Box 70" hidden="1">
              <a:extLst>
                <a:ext uri="{63B3BB69-23CF-44E3-9099-C40C66FF867C}">
                  <a14:compatExt spid="_x0000_s7238"/>
                </a:ext>
                <a:ext uri="{FF2B5EF4-FFF2-40B4-BE49-F238E27FC236}">
                  <a16:creationId xmlns=""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7</xdr:row>
          <xdr:rowOff>180975</xdr:rowOff>
        </xdr:from>
        <xdr:to>
          <xdr:col>6</xdr:col>
          <xdr:colOff>95250</xdr:colOff>
          <xdr:row>9</xdr:row>
          <xdr:rowOff>19050</xdr:rowOff>
        </xdr:to>
        <xdr:sp macro="" textlink="">
          <xdr:nvSpPr>
            <xdr:cNvPr id="7239" name="Check Box 71" hidden="1">
              <a:extLst>
                <a:ext uri="{63B3BB69-23CF-44E3-9099-C40C66FF867C}">
                  <a14:compatExt spid="_x0000_s7239"/>
                </a:ext>
                <a:ext uri="{FF2B5EF4-FFF2-40B4-BE49-F238E27FC236}">
                  <a16:creationId xmlns=""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7</xdr:row>
          <xdr:rowOff>180975</xdr:rowOff>
        </xdr:from>
        <xdr:to>
          <xdr:col>7</xdr:col>
          <xdr:colOff>66675</xdr:colOff>
          <xdr:row>9</xdr:row>
          <xdr:rowOff>19050</xdr:rowOff>
        </xdr:to>
        <xdr:sp macro="" textlink="">
          <xdr:nvSpPr>
            <xdr:cNvPr id="7240" name="Check Box 72" hidden="1">
              <a:extLst>
                <a:ext uri="{63B3BB69-23CF-44E3-9099-C40C66FF867C}">
                  <a14:compatExt spid="_x0000_s7240"/>
                </a:ext>
                <a:ext uri="{FF2B5EF4-FFF2-40B4-BE49-F238E27FC236}">
                  <a16:creationId xmlns=""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180975</xdr:rowOff>
        </xdr:from>
        <xdr:to>
          <xdr:col>2</xdr:col>
          <xdr:colOff>438150</xdr:colOff>
          <xdr:row>40</xdr:row>
          <xdr:rowOff>209550</xdr:rowOff>
        </xdr:to>
        <xdr:sp macro="" textlink="">
          <xdr:nvSpPr>
            <xdr:cNvPr id="7241" name="Check Box 73" hidden="1">
              <a:extLst>
                <a:ext uri="{63B3BB69-23CF-44E3-9099-C40C66FF867C}">
                  <a14:compatExt spid="_x0000_s7241"/>
                </a:ext>
                <a:ext uri="{FF2B5EF4-FFF2-40B4-BE49-F238E27FC236}">
                  <a16:creationId xmlns=""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39</xdr:row>
          <xdr:rowOff>180975</xdr:rowOff>
        </xdr:from>
        <xdr:to>
          <xdr:col>3</xdr:col>
          <xdr:colOff>57150</xdr:colOff>
          <xdr:row>40</xdr:row>
          <xdr:rowOff>209550</xdr:rowOff>
        </xdr:to>
        <xdr:sp macro="" textlink="">
          <xdr:nvSpPr>
            <xdr:cNvPr id="7242" name="Check Box 74" hidden="1">
              <a:extLst>
                <a:ext uri="{63B3BB69-23CF-44E3-9099-C40C66FF867C}">
                  <a14:compatExt spid="_x0000_s7242"/>
                </a:ext>
                <a:ext uri="{FF2B5EF4-FFF2-40B4-BE49-F238E27FC236}">
                  <a16:creationId xmlns=""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180975</xdr:rowOff>
        </xdr:from>
        <xdr:to>
          <xdr:col>2</xdr:col>
          <xdr:colOff>161925</xdr:colOff>
          <xdr:row>101</xdr:row>
          <xdr:rowOff>28575</xdr:rowOff>
        </xdr:to>
        <xdr:sp macro="" textlink="">
          <xdr:nvSpPr>
            <xdr:cNvPr id="7243" name="Check Box 75" descr="3 zmiany / dobę" hidden="1">
              <a:hlinkClick xmlns:r="http://schemas.openxmlformats.org/officeDocument/2006/relationships" r:id="rId2"/>
              <a:extLst>
                <a:ext uri="{63B3BB69-23CF-44E3-9099-C40C66FF867C}">
                  <a14:compatExt spid="_x0000_s7243"/>
                </a:ext>
                <a:ext uri="{FF2B5EF4-FFF2-40B4-BE49-F238E27FC236}">
                  <a16:creationId xmlns=""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101</xdr:row>
          <xdr:rowOff>180975</xdr:rowOff>
        </xdr:from>
        <xdr:to>
          <xdr:col>2</xdr:col>
          <xdr:colOff>161925</xdr:colOff>
          <xdr:row>103</xdr:row>
          <xdr:rowOff>19050</xdr:rowOff>
        </xdr:to>
        <xdr:sp macro="" textlink="">
          <xdr:nvSpPr>
            <xdr:cNvPr id="7244" name="Check Box 76" descr="3 zmiany / dobę" hidden="1">
              <a:hlinkClick xmlns:r="http://schemas.openxmlformats.org/officeDocument/2006/relationships" r:id="rId2"/>
              <a:extLst>
                <a:ext uri="{63B3BB69-23CF-44E3-9099-C40C66FF867C}">
                  <a14:compatExt spid="_x0000_s7244"/>
                </a:ext>
                <a:ext uri="{FF2B5EF4-FFF2-40B4-BE49-F238E27FC236}">
                  <a16:creationId xmlns=""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105</xdr:row>
          <xdr:rowOff>180975</xdr:rowOff>
        </xdr:from>
        <xdr:to>
          <xdr:col>2</xdr:col>
          <xdr:colOff>161925</xdr:colOff>
          <xdr:row>107</xdr:row>
          <xdr:rowOff>19050</xdr:rowOff>
        </xdr:to>
        <xdr:sp macro="" textlink="">
          <xdr:nvSpPr>
            <xdr:cNvPr id="7245" name="Check Box 77" descr="3 zmiany / dobę" hidden="1">
              <a:hlinkClick xmlns:r="http://schemas.openxmlformats.org/officeDocument/2006/relationships" r:id="rId2"/>
              <a:extLst>
                <a:ext uri="{63B3BB69-23CF-44E3-9099-C40C66FF867C}">
                  <a14:compatExt spid="_x0000_s7245"/>
                </a:ext>
                <a:ext uri="{FF2B5EF4-FFF2-40B4-BE49-F238E27FC236}">
                  <a16:creationId xmlns=""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104</xdr:row>
          <xdr:rowOff>180975</xdr:rowOff>
        </xdr:from>
        <xdr:to>
          <xdr:col>2</xdr:col>
          <xdr:colOff>161925</xdr:colOff>
          <xdr:row>106</xdr:row>
          <xdr:rowOff>19050</xdr:rowOff>
        </xdr:to>
        <xdr:sp macro="" textlink="">
          <xdr:nvSpPr>
            <xdr:cNvPr id="7246" name="Check Box 78" descr="3 zmiany / dobę" hidden="1">
              <a:hlinkClick xmlns:r="http://schemas.openxmlformats.org/officeDocument/2006/relationships" r:id="rId2"/>
              <a:extLst>
                <a:ext uri="{63B3BB69-23CF-44E3-9099-C40C66FF867C}">
                  <a14:compatExt spid="_x0000_s7246"/>
                </a:ext>
                <a:ext uri="{FF2B5EF4-FFF2-40B4-BE49-F238E27FC236}">
                  <a16:creationId xmlns=""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100</xdr:row>
          <xdr:rowOff>190500</xdr:rowOff>
        </xdr:from>
        <xdr:to>
          <xdr:col>2</xdr:col>
          <xdr:colOff>161925</xdr:colOff>
          <xdr:row>102</xdr:row>
          <xdr:rowOff>28575</xdr:rowOff>
        </xdr:to>
        <xdr:sp macro="" textlink="">
          <xdr:nvSpPr>
            <xdr:cNvPr id="7247" name="Check Box 79" descr="3 zmiany / dobę" hidden="1">
              <a:hlinkClick xmlns:r="http://schemas.openxmlformats.org/officeDocument/2006/relationships" r:id="rId2"/>
              <a:extLst>
                <a:ext uri="{63B3BB69-23CF-44E3-9099-C40C66FF867C}">
                  <a14:compatExt spid="_x0000_s7247"/>
                </a:ext>
                <a:ext uri="{FF2B5EF4-FFF2-40B4-BE49-F238E27FC236}">
                  <a16:creationId xmlns=""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103</xdr:row>
          <xdr:rowOff>180975</xdr:rowOff>
        </xdr:from>
        <xdr:to>
          <xdr:col>2</xdr:col>
          <xdr:colOff>161925</xdr:colOff>
          <xdr:row>105</xdr:row>
          <xdr:rowOff>19050</xdr:rowOff>
        </xdr:to>
        <xdr:sp macro="" textlink="">
          <xdr:nvSpPr>
            <xdr:cNvPr id="7248" name="Check Box 80" descr="3 zmiany / dobę" hidden="1">
              <a:hlinkClick xmlns:r="http://schemas.openxmlformats.org/officeDocument/2006/relationships" r:id="rId2"/>
              <a:extLst>
                <a:ext uri="{63B3BB69-23CF-44E3-9099-C40C66FF867C}">
                  <a14:compatExt spid="_x0000_s7248"/>
                </a:ext>
                <a:ext uri="{FF2B5EF4-FFF2-40B4-BE49-F238E27FC236}">
                  <a16:creationId xmlns=""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105</xdr:row>
          <xdr:rowOff>180975</xdr:rowOff>
        </xdr:from>
        <xdr:to>
          <xdr:col>3</xdr:col>
          <xdr:colOff>76200</xdr:colOff>
          <xdr:row>107</xdr:row>
          <xdr:rowOff>19050</xdr:rowOff>
        </xdr:to>
        <xdr:sp macro="" textlink="">
          <xdr:nvSpPr>
            <xdr:cNvPr id="7249" name="Check Box 81" descr="3 zmiany / dobę" hidden="1">
              <a:hlinkClick xmlns:r="http://schemas.openxmlformats.org/officeDocument/2006/relationships" r:id="rId2"/>
              <a:extLst>
                <a:ext uri="{63B3BB69-23CF-44E3-9099-C40C66FF867C}">
                  <a14:compatExt spid="_x0000_s7249"/>
                </a:ext>
                <a:ext uri="{FF2B5EF4-FFF2-40B4-BE49-F238E27FC236}">
                  <a16:creationId xmlns=""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104</xdr:row>
          <xdr:rowOff>180975</xdr:rowOff>
        </xdr:from>
        <xdr:to>
          <xdr:col>3</xdr:col>
          <xdr:colOff>76200</xdr:colOff>
          <xdr:row>106</xdr:row>
          <xdr:rowOff>19050</xdr:rowOff>
        </xdr:to>
        <xdr:sp macro="" textlink="">
          <xdr:nvSpPr>
            <xdr:cNvPr id="7250" name="Check Box 82" descr="3 zmiany / dobę" hidden="1">
              <a:hlinkClick xmlns:r="http://schemas.openxmlformats.org/officeDocument/2006/relationships" r:id="rId2"/>
              <a:extLst>
                <a:ext uri="{63B3BB69-23CF-44E3-9099-C40C66FF867C}">
                  <a14:compatExt spid="_x0000_s7250"/>
                </a:ext>
                <a:ext uri="{FF2B5EF4-FFF2-40B4-BE49-F238E27FC236}">
                  <a16:creationId xmlns=""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103</xdr:row>
          <xdr:rowOff>180975</xdr:rowOff>
        </xdr:from>
        <xdr:to>
          <xdr:col>3</xdr:col>
          <xdr:colOff>76200</xdr:colOff>
          <xdr:row>105</xdr:row>
          <xdr:rowOff>19050</xdr:rowOff>
        </xdr:to>
        <xdr:sp macro="" textlink="">
          <xdr:nvSpPr>
            <xdr:cNvPr id="7251" name="Check Box 83" descr="3 zmiany / dobę" hidden="1">
              <a:hlinkClick xmlns:r="http://schemas.openxmlformats.org/officeDocument/2006/relationships" r:id="rId2"/>
              <a:extLst>
                <a:ext uri="{63B3BB69-23CF-44E3-9099-C40C66FF867C}">
                  <a14:compatExt spid="_x0000_s7251"/>
                </a:ext>
                <a:ext uri="{FF2B5EF4-FFF2-40B4-BE49-F238E27FC236}">
                  <a16:creationId xmlns=""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102</xdr:row>
          <xdr:rowOff>180975</xdr:rowOff>
        </xdr:from>
        <xdr:to>
          <xdr:col>3</xdr:col>
          <xdr:colOff>76200</xdr:colOff>
          <xdr:row>104</xdr:row>
          <xdr:rowOff>19050</xdr:rowOff>
        </xdr:to>
        <xdr:sp macro="" textlink="">
          <xdr:nvSpPr>
            <xdr:cNvPr id="7252" name="Check Box 84" descr="3 zmiany / dobę" hidden="1">
              <a:hlinkClick xmlns:r="http://schemas.openxmlformats.org/officeDocument/2006/relationships" r:id="rId2"/>
              <a:extLst>
                <a:ext uri="{63B3BB69-23CF-44E3-9099-C40C66FF867C}">
                  <a14:compatExt spid="_x0000_s7252"/>
                </a:ext>
                <a:ext uri="{FF2B5EF4-FFF2-40B4-BE49-F238E27FC236}">
                  <a16:creationId xmlns=""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101</xdr:row>
          <xdr:rowOff>180975</xdr:rowOff>
        </xdr:from>
        <xdr:to>
          <xdr:col>3</xdr:col>
          <xdr:colOff>76200</xdr:colOff>
          <xdr:row>103</xdr:row>
          <xdr:rowOff>19050</xdr:rowOff>
        </xdr:to>
        <xdr:sp macro="" textlink="">
          <xdr:nvSpPr>
            <xdr:cNvPr id="7253" name="Check Box 85" descr="3 zmiany / dobę" hidden="1">
              <a:hlinkClick xmlns:r="http://schemas.openxmlformats.org/officeDocument/2006/relationships" r:id="rId2"/>
              <a:extLst>
                <a:ext uri="{63B3BB69-23CF-44E3-9099-C40C66FF867C}">
                  <a14:compatExt spid="_x0000_s7253"/>
                </a:ext>
                <a:ext uri="{FF2B5EF4-FFF2-40B4-BE49-F238E27FC236}">
                  <a16:creationId xmlns=""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100</xdr:row>
          <xdr:rowOff>180975</xdr:rowOff>
        </xdr:from>
        <xdr:to>
          <xdr:col>3</xdr:col>
          <xdr:colOff>76200</xdr:colOff>
          <xdr:row>102</xdr:row>
          <xdr:rowOff>19050</xdr:rowOff>
        </xdr:to>
        <xdr:sp macro="" textlink="">
          <xdr:nvSpPr>
            <xdr:cNvPr id="7254" name="Check Box 86" descr="3 zmiany / dobę" hidden="1">
              <a:hlinkClick xmlns:r="http://schemas.openxmlformats.org/officeDocument/2006/relationships" r:id="rId2"/>
              <a:extLst>
                <a:ext uri="{63B3BB69-23CF-44E3-9099-C40C66FF867C}">
                  <a14:compatExt spid="_x0000_s7254"/>
                </a:ext>
                <a:ext uri="{FF2B5EF4-FFF2-40B4-BE49-F238E27FC236}">
                  <a16:creationId xmlns=""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99</xdr:row>
          <xdr:rowOff>180975</xdr:rowOff>
        </xdr:from>
        <xdr:to>
          <xdr:col>3</xdr:col>
          <xdr:colOff>76200</xdr:colOff>
          <xdr:row>101</xdr:row>
          <xdr:rowOff>28575</xdr:rowOff>
        </xdr:to>
        <xdr:sp macro="" textlink="">
          <xdr:nvSpPr>
            <xdr:cNvPr id="7255" name="Check Box 87" descr="3 zmiany / dobę" hidden="1">
              <a:hlinkClick xmlns:r="http://schemas.openxmlformats.org/officeDocument/2006/relationships" r:id="rId2"/>
              <a:extLst>
                <a:ext uri="{63B3BB69-23CF-44E3-9099-C40C66FF867C}">
                  <a14:compatExt spid="_x0000_s7255"/>
                </a:ext>
                <a:ext uri="{FF2B5EF4-FFF2-40B4-BE49-F238E27FC236}">
                  <a16:creationId xmlns=""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180975</xdr:rowOff>
        </xdr:from>
        <xdr:to>
          <xdr:col>2</xdr:col>
          <xdr:colOff>161925</xdr:colOff>
          <xdr:row>104</xdr:row>
          <xdr:rowOff>19050</xdr:rowOff>
        </xdr:to>
        <xdr:sp macro="" textlink="">
          <xdr:nvSpPr>
            <xdr:cNvPr id="7256" name="Check Box 88" descr="3 zmiany / dobę" hidden="1">
              <a:hlinkClick xmlns:r="http://schemas.openxmlformats.org/officeDocument/2006/relationships" r:id="rId2"/>
              <a:extLst>
                <a:ext uri="{63B3BB69-23CF-44E3-9099-C40C66FF867C}">
                  <a14:compatExt spid="_x0000_s7256"/>
                </a:ext>
                <a:ext uri="{FF2B5EF4-FFF2-40B4-BE49-F238E27FC236}">
                  <a16:creationId xmlns=""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112</xdr:row>
          <xdr:rowOff>161925</xdr:rowOff>
        </xdr:from>
        <xdr:to>
          <xdr:col>1</xdr:col>
          <xdr:colOff>209550</xdr:colOff>
          <xdr:row>114</xdr:row>
          <xdr:rowOff>19050</xdr:rowOff>
        </xdr:to>
        <xdr:sp macro="" textlink="">
          <xdr:nvSpPr>
            <xdr:cNvPr id="7257" name="Check Box 89" descr="3 zmiany / dobę" hidden="1">
              <a:hlinkClick xmlns:r="http://schemas.openxmlformats.org/officeDocument/2006/relationships" r:id="rId2"/>
              <a:extLst>
                <a:ext uri="{63B3BB69-23CF-44E3-9099-C40C66FF867C}">
                  <a14:compatExt spid="_x0000_s7257"/>
                </a:ext>
                <a:ext uri="{FF2B5EF4-FFF2-40B4-BE49-F238E27FC236}">
                  <a16:creationId xmlns=""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56</xdr:row>
          <xdr:rowOff>9525</xdr:rowOff>
        </xdr:from>
        <xdr:to>
          <xdr:col>3</xdr:col>
          <xdr:colOff>533400</xdr:colOff>
          <xdr:row>57</xdr:row>
          <xdr:rowOff>38100</xdr:rowOff>
        </xdr:to>
        <xdr:sp macro="" textlink="">
          <xdr:nvSpPr>
            <xdr:cNvPr id="7258" name="Check Box 90" hidden="1">
              <a:extLst>
                <a:ext uri="{63B3BB69-23CF-44E3-9099-C40C66FF867C}">
                  <a14:compatExt spid="_x0000_s7258"/>
                </a:ext>
                <a:ext uri="{FF2B5EF4-FFF2-40B4-BE49-F238E27FC236}">
                  <a16:creationId xmlns=""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Lacquers, glues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55</xdr:row>
          <xdr:rowOff>180975</xdr:rowOff>
        </xdr:from>
        <xdr:to>
          <xdr:col>5</xdr:col>
          <xdr:colOff>333375</xdr:colOff>
          <xdr:row>57</xdr:row>
          <xdr:rowOff>19050</xdr:rowOff>
        </xdr:to>
        <xdr:sp macro="" textlink="">
          <xdr:nvSpPr>
            <xdr:cNvPr id="7259" name="Check Box 91" hidden="1">
              <a:extLst>
                <a:ext uri="{63B3BB69-23CF-44E3-9099-C40C66FF867C}">
                  <a14:compatExt spid="_x0000_s7259"/>
                </a:ext>
                <a:ext uri="{FF2B5EF4-FFF2-40B4-BE49-F238E27FC236}">
                  <a16:creationId xmlns=""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Flock, flocked tapesokowane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55</xdr:row>
          <xdr:rowOff>190500</xdr:rowOff>
        </xdr:from>
        <xdr:to>
          <xdr:col>8</xdr:col>
          <xdr:colOff>190500</xdr:colOff>
          <xdr:row>57</xdr:row>
          <xdr:rowOff>28575</xdr:rowOff>
        </xdr:to>
        <xdr:sp macro="" textlink="">
          <xdr:nvSpPr>
            <xdr:cNvPr id="7260" name="Check Box 92" hidden="1">
              <a:extLst>
                <a:ext uri="{63B3BB69-23CF-44E3-9099-C40C66FF867C}">
                  <a14:compatExt spid="_x0000_s7260"/>
                </a:ext>
                <a:ext uri="{FF2B5EF4-FFF2-40B4-BE49-F238E27FC236}">
                  <a16:creationId xmlns=""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Cords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106</xdr:row>
          <xdr:rowOff>190500</xdr:rowOff>
        </xdr:from>
        <xdr:to>
          <xdr:col>2</xdr:col>
          <xdr:colOff>152400</xdr:colOff>
          <xdr:row>108</xdr:row>
          <xdr:rowOff>28575</xdr:rowOff>
        </xdr:to>
        <xdr:sp macro="" textlink="">
          <xdr:nvSpPr>
            <xdr:cNvPr id="7261" name="Check Box 93" descr="3 zmiany / dobę" hidden="1">
              <a:hlinkClick xmlns:r="http://schemas.openxmlformats.org/officeDocument/2006/relationships" r:id="rId2"/>
              <a:extLst>
                <a:ext uri="{63B3BB69-23CF-44E3-9099-C40C66FF867C}">
                  <a14:compatExt spid="_x0000_s7261"/>
                </a:ext>
                <a:ext uri="{FF2B5EF4-FFF2-40B4-BE49-F238E27FC236}">
                  <a16:creationId xmlns=""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106</xdr:row>
          <xdr:rowOff>180975</xdr:rowOff>
        </xdr:from>
        <xdr:to>
          <xdr:col>3</xdr:col>
          <xdr:colOff>66675</xdr:colOff>
          <xdr:row>108</xdr:row>
          <xdr:rowOff>19050</xdr:rowOff>
        </xdr:to>
        <xdr:sp macro="" textlink="">
          <xdr:nvSpPr>
            <xdr:cNvPr id="7262" name="Check Box 94" descr="3 zmiany / dobę" hidden="1">
              <a:hlinkClick xmlns:r="http://schemas.openxmlformats.org/officeDocument/2006/relationships" r:id="rId2"/>
              <a:extLst>
                <a:ext uri="{63B3BB69-23CF-44E3-9099-C40C66FF867C}">
                  <a14:compatExt spid="_x0000_s7262"/>
                </a:ext>
                <a:ext uri="{FF2B5EF4-FFF2-40B4-BE49-F238E27FC236}">
                  <a16:creationId xmlns=""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106</xdr:row>
          <xdr:rowOff>180975</xdr:rowOff>
        </xdr:from>
        <xdr:to>
          <xdr:col>2</xdr:col>
          <xdr:colOff>161925</xdr:colOff>
          <xdr:row>108</xdr:row>
          <xdr:rowOff>19050</xdr:rowOff>
        </xdr:to>
        <xdr:sp macro="" textlink="">
          <xdr:nvSpPr>
            <xdr:cNvPr id="7263" name="Check Box 95" descr="3 zmiany / dobę" hidden="1">
              <a:hlinkClick xmlns:r="http://schemas.openxmlformats.org/officeDocument/2006/relationships" r:id="rId2"/>
              <a:extLst>
                <a:ext uri="{63B3BB69-23CF-44E3-9099-C40C66FF867C}">
                  <a14:compatExt spid="_x0000_s7263"/>
                </a:ext>
                <a:ext uri="{FF2B5EF4-FFF2-40B4-BE49-F238E27FC236}">
                  <a16:creationId xmlns=""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106</xdr:row>
          <xdr:rowOff>180975</xdr:rowOff>
        </xdr:from>
        <xdr:to>
          <xdr:col>3</xdr:col>
          <xdr:colOff>76200</xdr:colOff>
          <xdr:row>108</xdr:row>
          <xdr:rowOff>19050</xdr:rowOff>
        </xdr:to>
        <xdr:sp macro="" textlink="">
          <xdr:nvSpPr>
            <xdr:cNvPr id="7264" name="Check Box 96" descr="3 zmiany / dobę" hidden="1">
              <a:hlinkClick xmlns:r="http://schemas.openxmlformats.org/officeDocument/2006/relationships" r:id="rId2"/>
              <a:extLst>
                <a:ext uri="{63B3BB69-23CF-44E3-9099-C40C66FF867C}">
                  <a14:compatExt spid="_x0000_s7264"/>
                </a:ext>
                <a:ext uri="{FF2B5EF4-FFF2-40B4-BE49-F238E27FC236}">
                  <a16:creationId xmlns=""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47625</xdr:colOff>
      <xdr:row>72</xdr:row>
      <xdr:rowOff>57150</xdr:rowOff>
    </xdr:from>
    <xdr:to>
      <xdr:col>18</xdr:col>
      <xdr:colOff>0</xdr:colOff>
      <xdr:row>74</xdr:row>
      <xdr:rowOff>0</xdr:rowOff>
    </xdr:to>
    <xdr:sp macro="" textlink="">
      <xdr:nvSpPr>
        <xdr:cNvPr id="2" name="Text 29">
          <a:extLst>
            <a:ext uri="{FF2B5EF4-FFF2-40B4-BE49-F238E27FC236}">
              <a16:creationId xmlns="" xmlns:a16="http://schemas.microsoft.com/office/drawing/2014/main" id="{00000000-0008-0000-0200-000002000000}"/>
            </a:ext>
          </a:extLst>
        </xdr:cNvPr>
        <xdr:cNvSpPr txBox="1">
          <a:spLocks noChangeArrowheads="1"/>
        </xdr:cNvSpPr>
      </xdr:nvSpPr>
      <xdr:spPr bwMode="auto">
        <a:xfrm>
          <a:off x="4667250" y="13154025"/>
          <a:ext cx="1362075" cy="476250"/>
        </a:xfrm>
        <a:prstGeom prst="rect">
          <a:avLst/>
        </a:prstGeom>
        <a:noFill/>
        <a:ln>
          <a:noFill/>
        </a:ln>
      </xdr:spPr>
      <xdr:txBody>
        <a:bodyPr vertOverflow="clip" wrap="square" lIns="36576" tIns="27432" rIns="36576" bIns="27432" anchor="ctr"/>
        <a:lstStyle/>
        <a:p>
          <a:pPr algn="ctr" rtl="0">
            <a:defRPr sz="1000"/>
          </a:pPr>
          <a:r>
            <a:rPr lang="de-DE" sz="1200" b="1" i="0" u="none" strike="noStrike" baseline="0">
              <a:solidFill>
                <a:srgbClr val="000000"/>
              </a:solidFill>
              <a:latin typeface="Arial"/>
              <a:cs typeface="Arial"/>
            </a:rPr>
            <a:t>E</a:t>
          </a:r>
          <a:r>
            <a:rPr lang="de-DE" sz="1200" b="1" i="0" u="none" strike="noStrike" baseline="-25000">
              <a:solidFill>
                <a:srgbClr val="000000"/>
              </a:solidFill>
              <a:latin typeface="Arial"/>
              <a:cs typeface="Arial"/>
            </a:rPr>
            <a:t>PM</a:t>
          </a:r>
          <a:r>
            <a:rPr lang="de-DE" sz="1200" b="1" i="0" u="none" strike="noStrike" baseline="0">
              <a:solidFill>
                <a:srgbClr val="000000"/>
              </a:solidFill>
              <a:latin typeface="Arial"/>
              <a:cs typeface="Arial"/>
            </a:rPr>
            <a:t> + E</a:t>
          </a:r>
          <a:r>
            <a:rPr lang="de-DE" sz="1200" b="1" i="0" u="none" strike="noStrike" baseline="-25000">
              <a:solidFill>
                <a:srgbClr val="000000"/>
              </a:solidFill>
              <a:latin typeface="Arial"/>
              <a:cs typeface="Arial"/>
            </a:rPr>
            <a:t>PP</a:t>
          </a:r>
          <a:r>
            <a:rPr lang="de-DE" sz="1200" b="1" i="0" u="none" strike="noStrike" baseline="0">
              <a:solidFill>
                <a:srgbClr val="000000"/>
              </a:solidFill>
              <a:latin typeface="Arial"/>
              <a:cs typeface="Arial"/>
            </a:rPr>
            <a:t>+ E</a:t>
          </a:r>
          <a:r>
            <a:rPr lang="de-DE" sz="1200" b="1" i="0" u="none" strike="noStrike" baseline="-25000">
              <a:solidFill>
                <a:srgbClr val="000000"/>
              </a:solidFill>
              <a:latin typeface="Arial"/>
              <a:cs typeface="Arial"/>
            </a:rPr>
            <a:t>PR</a:t>
          </a:r>
        </a:p>
      </xdr:txBody>
    </xdr:sp>
    <xdr:clientData/>
  </xdr:twoCellAnchor>
  <xdr:twoCellAnchor>
    <xdr:from>
      <xdr:col>14</xdr:col>
      <xdr:colOff>47625</xdr:colOff>
      <xdr:row>74</xdr:row>
      <xdr:rowOff>0</xdr:rowOff>
    </xdr:from>
    <xdr:to>
      <xdr:col>18</xdr:col>
      <xdr:colOff>0</xdr:colOff>
      <xdr:row>75</xdr:row>
      <xdr:rowOff>0</xdr:rowOff>
    </xdr:to>
    <xdr:sp macro="" textlink="">
      <xdr:nvSpPr>
        <xdr:cNvPr id="3" name="Text 30">
          <a:extLst>
            <a:ext uri="{FF2B5EF4-FFF2-40B4-BE49-F238E27FC236}">
              <a16:creationId xmlns="" xmlns:a16="http://schemas.microsoft.com/office/drawing/2014/main" id="{00000000-0008-0000-0200-000003000000}"/>
            </a:ext>
          </a:extLst>
        </xdr:cNvPr>
        <xdr:cNvSpPr txBox="1">
          <a:spLocks noChangeArrowheads="1"/>
        </xdr:cNvSpPr>
      </xdr:nvSpPr>
      <xdr:spPr bwMode="auto">
        <a:xfrm>
          <a:off x="4667250" y="13630275"/>
          <a:ext cx="1362075" cy="190500"/>
        </a:xfrm>
        <a:prstGeom prst="rect">
          <a:avLst/>
        </a:prstGeom>
        <a:noFill/>
        <a:ln>
          <a:noFill/>
        </a:ln>
      </xdr:spPr>
      <xdr:txBody>
        <a:bodyPr vertOverflow="clip" wrap="square" lIns="36576" tIns="27432" rIns="36576" bIns="27432" anchor="ctr"/>
        <a:lstStyle/>
        <a:p>
          <a:pPr algn="ctr" rtl="0">
            <a:defRPr sz="1000"/>
          </a:pPr>
          <a:r>
            <a:rPr lang="de-DE" sz="1200" b="1" i="0" u="none" strike="noStrike" baseline="0">
              <a:solidFill>
                <a:srgbClr val="000000"/>
              </a:solidFill>
              <a:latin typeface="Arial"/>
              <a:cs typeface="Arial"/>
            </a:rPr>
            <a:t>3</a:t>
          </a:r>
        </a:p>
      </xdr:txBody>
    </xdr:sp>
    <xdr:clientData/>
  </xdr:twoCellAnchor>
  <xdr:twoCellAnchor>
    <xdr:from>
      <xdr:col>12</xdr:col>
      <xdr:colOff>66675</xdr:colOff>
      <xdr:row>72</xdr:row>
      <xdr:rowOff>114300</xdr:rowOff>
    </xdr:from>
    <xdr:to>
      <xdr:col>14</xdr:col>
      <xdr:colOff>47625</xdr:colOff>
      <xdr:row>75</xdr:row>
      <xdr:rowOff>0</xdr:rowOff>
    </xdr:to>
    <xdr:sp macro="" textlink="">
      <xdr:nvSpPr>
        <xdr:cNvPr id="4" name="Text 31">
          <a:extLst>
            <a:ext uri="{FF2B5EF4-FFF2-40B4-BE49-F238E27FC236}">
              <a16:creationId xmlns="" xmlns:a16="http://schemas.microsoft.com/office/drawing/2014/main" id="{00000000-0008-0000-0200-000004000000}"/>
            </a:ext>
          </a:extLst>
        </xdr:cNvPr>
        <xdr:cNvSpPr txBox="1">
          <a:spLocks noChangeArrowheads="1"/>
        </xdr:cNvSpPr>
      </xdr:nvSpPr>
      <xdr:spPr bwMode="auto">
        <a:xfrm>
          <a:off x="3971925" y="13211175"/>
          <a:ext cx="695325" cy="609600"/>
        </a:xfrm>
        <a:prstGeom prst="rect">
          <a:avLst/>
        </a:prstGeom>
        <a:noFill/>
        <a:ln>
          <a:noFill/>
        </a:ln>
      </xdr:spPr>
      <xdr:txBody>
        <a:bodyPr vertOverflow="clip" wrap="square" lIns="0" tIns="27432" rIns="36576" bIns="27432" anchor="ctr"/>
        <a:lstStyle/>
        <a:p>
          <a:pPr algn="r" rtl="0">
            <a:defRPr sz="1000"/>
          </a:pPr>
          <a:r>
            <a:rPr lang="de-DE" sz="1200" b="1" i="0" u="none" strike="noStrike" baseline="0">
              <a:solidFill>
                <a:srgbClr val="000000"/>
              </a:solidFill>
              <a:latin typeface="Arial"/>
              <a:cs typeface="Arial"/>
            </a:rPr>
            <a:t>E</a:t>
          </a:r>
          <a:r>
            <a:rPr lang="de-DE" sz="1200" b="1" i="0" u="none" strike="noStrike" baseline="-25000">
              <a:solidFill>
                <a:srgbClr val="000000"/>
              </a:solidFill>
              <a:latin typeface="Arial"/>
              <a:cs typeface="Arial"/>
            </a:rPr>
            <a:t>D</a:t>
          </a:r>
          <a:r>
            <a:rPr lang="de-DE" sz="1200" b="1" i="0" u="none" strike="noStrike" baseline="0">
              <a:solidFill>
                <a:srgbClr val="000000"/>
              </a:solidFill>
              <a:latin typeface="Arial"/>
              <a:cs typeface="Arial"/>
            </a:rPr>
            <a:t> [%] </a:t>
          </a:r>
          <a:r>
            <a:rPr lang="de-DE" sz="1000" b="1" i="0" u="none" strike="noStrike" baseline="0">
              <a:solidFill>
                <a:srgbClr val="000000"/>
              </a:solidFill>
              <a:latin typeface="Arial"/>
              <a:cs typeface="Arial"/>
            </a:rPr>
            <a:t>=</a:t>
          </a:r>
        </a:p>
      </xdr:txBody>
    </xdr:sp>
    <xdr:clientData/>
  </xdr:twoCellAnchor>
  <xdr:twoCellAnchor>
    <xdr:from>
      <xdr:col>14</xdr:col>
      <xdr:colOff>47625</xdr:colOff>
      <xdr:row>73</xdr:row>
      <xdr:rowOff>161925</xdr:rowOff>
    </xdr:from>
    <xdr:to>
      <xdr:col>18</xdr:col>
      <xdr:colOff>0</xdr:colOff>
      <xdr:row>73</xdr:row>
      <xdr:rowOff>161925</xdr:rowOff>
    </xdr:to>
    <xdr:sp macro="" textlink="">
      <xdr:nvSpPr>
        <xdr:cNvPr id="5" name="Line 5">
          <a:extLst>
            <a:ext uri="{FF2B5EF4-FFF2-40B4-BE49-F238E27FC236}">
              <a16:creationId xmlns="" xmlns:a16="http://schemas.microsoft.com/office/drawing/2014/main" id="{00000000-0008-0000-0200-000005000000}"/>
            </a:ext>
          </a:extLst>
        </xdr:cNvPr>
        <xdr:cNvSpPr>
          <a:spLocks noChangeShapeType="1"/>
        </xdr:cNvSpPr>
      </xdr:nvSpPr>
      <xdr:spPr bwMode="auto">
        <a:xfrm>
          <a:off x="4667250" y="13630275"/>
          <a:ext cx="1362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314325</xdr:colOff>
      <xdr:row>75</xdr:row>
      <xdr:rowOff>152400</xdr:rowOff>
    </xdr:from>
    <xdr:to>
      <xdr:col>18</xdr:col>
      <xdr:colOff>28575</xdr:colOff>
      <xdr:row>79</xdr:row>
      <xdr:rowOff>38100</xdr:rowOff>
    </xdr:to>
    <xdr:grpSp>
      <xdr:nvGrpSpPr>
        <xdr:cNvPr id="6" name="Group 28">
          <a:extLst>
            <a:ext uri="{FF2B5EF4-FFF2-40B4-BE49-F238E27FC236}">
              <a16:creationId xmlns="" xmlns:a16="http://schemas.microsoft.com/office/drawing/2014/main" id="{00000000-0008-0000-0200-000006000000}"/>
            </a:ext>
          </a:extLst>
        </xdr:cNvPr>
        <xdr:cNvGrpSpPr>
          <a:grpSpLocks/>
        </xdr:cNvGrpSpPr>
      </xdr:nvGrpSpPr>
      <xdr:grpSpPr bwMode="auto">
        <a:xfrm>
          <a:off x="3918585" y="15849600"/>
          <a:ext cx="2305050" cy="1066800"/>
          <a:chOff x="358" y="1283"/>
          <a:chExt cx="215" cy="58"/>
        </a:xfrm>
      </xdr:grpSpPr>
      <xdr:sp macro="" textlink="">
        <xdr:nvSpPr>
          <xdr:cNvPr id="7" name="Text 24">
            <a:extLst>
              <a:ext uri="{FF2B5EF4-FFF2-40B4-BE49-F238E27FC236}">
                <a16:creationId xmlns="" xmlns:a16="http://schemas.microsoft.com/office/drawing/2014/main" id="{00000000-0008-0000-0200-000007000000}"/>
              </a:ext>
            </a:extLst>
          </xdr:cNvPr>
          <xdr:cNvSpPr txBox="1">
            <a:spLocks noChangeArrowheads="1"/>
          </xdr:cNvSpPr>
        </xdr:nvSpPr>
        <xdr:spPr bwMode="auto">
          <a:xfrm>
            <a:off x="421" y="1283"/>
            <a:ext cx="152" cy="29"/>
          </a:xfrm>
          <a:prstGeom prst="rect">
            <a:avLst/>
          </a:prstGeom>
          <a:noFill/>
          <a:ln w="1">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Arial"/>
                <a:cs typeface="Arial"/>
              </a:rPr>
              <a:t>E</a:t>
            </a:r>
            <a:r>
              <a:rPr lang="de-DE" sz="1200" b="1" i="0" u="none" strike="noStrike" baseline="-25000">
                <a:solidFill>
                  <a:srgbClr val="000000"/>
                </a:solidFill>
                <a:latin typeface="Arial"/>
                <a:cs typeface="Arial"/>
              </a:rPr>
              <a:t>LM</a:t>
            </a:r>
            <a:r>
              <a:rPr lang="de-DE" sz="1200" b="1" i="0" u="none" strike="noStrike" baseline="0">
                <a:solidFill>
                  <a:srgbClr val="000000"/>
                </a:solidFill>
                <a:latin typeface="Arial"/>
                <a:cs typeface="Arial"/>
              </a:rPr>
              <a:t> + E</a:t>
            </a:r>
            <a:r>
              <a:rPr lang="de-DE" sz="1200" b="1" i="0" u="none" strike="noStrike" baseline="-25000">
                <a:solidFill>
                  <a:srgbClr val="000000"/>
                </a:solidFill>
                <a:latin typeface="Arial"/>
                <a:cs typeface="Arial"/>
              </a:rPr>
              <a:t>PG</a:t>
            </a:r>
            <a:r>
              <a:rPr lang="de-DE" sz="1200" b="1" i="0" u="none" strike="noStrike" baseline="0">
                <a:solidFill>
                  <a:srgbClr val="000000"/>
                </a:solidFill>
                <a:latin typeface="Arial"/>
                <a:cs typeface="Arial"/>
              </a:rPr>
              <a:t> + E</a:t>
            </a:r>
            <a:r>
              <a:rPr lang="de-DE" sz="1200" b="1" i="0" u="none" strike="noStrike" baseline="-25000">
                <a:solidFill>
                  <a:srgbClr val="000000"/>
                </a:solidFill>
                <a:latin typeface="Arial"/>
                <a:cs typeface="Arial"/>
              </a:rPr>
              <a:t>K</a:t>
            </a:r>
          </a:p>
        </xdr:txBody>
      </xdr:sp>
      <xdr:sp macro="" textlink="">
        <xdr:nvSpPr>
          <xdr:cNvPr id="8" name="Text 25">
            <a:extLst>
              <a:ext uri="{FF2B5EF4-FFF2-40B4-BE49-F238E27FC236}">
                <a16:creationId xmlns="" xmlns:a16="http://schemas.microsoft.com/office/drawing/2014/main" id="{00000000-0008-0000-0200-000008000000}"/>
              </a:ext>
            </a:extLst>
          </xdr:cNvPr>
          <xdr:cNvSpPr txBox="1">
            <a:spLocks noChangeArrowheads="1"/>
          </xdr:cNvSpPr>
        </xdr:nvSpPr>
        <xdr:spPr bwMode="auto">
          <a:xfrm>
            <a:off x="425" y="1312"/>
            <a:ext cx="148" cy="29"/>
          </a:xfrm>
          <a:prstGeom prst="rect">
            <a:avLst/>
          </a:prstGeom>
          <a:noFill/>
          <a:ln w="1">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Arial"/>
                <a:cs typeface="Arial"/>
              </a:rPr>
              <a:t>3</a:t>
            </a:r>
          </a:p>
        </xdr:txBody>
      </xdr:sp>
      <xdr:sp macro="" textlink="">
        <xdr:nvSpPr>
          <xdr:cNvPr id="9" name="Text 26">
            <a:extLst>
              <a:ext uri="{FF2B5EF4-FFF2-40B4-BE49-F238E27FC236}">
                <a16:creationId xmlns="" xmlns:a16="http://schemas.microsoft.com/office/drawing/2014/main" id="{00000000-0008-0000-0200-000009000000}"/>
              </a:ext>
            </a:extLst>
          </xdr:cNvPr>
          <xdr:cNvSpPr txBox="1">
            <a:spLocks noChangeArrowheads="1"/>
          </xdr:cNvSpPr>
        </xdr:nvSpPr>
        <xdr:spPr bwMode="auto">
          <a:xfrm>
            <a:off x="358" y="1283"/>
            <a:ext cx="76" cy="58"/>
          </a:xfrm>
          <a:prstGeom prst="rect">
            <a:avLst/>
          </a:prstGeom>
          <a:noFill/>
          <a:ln w="1">
            <a:noFill/>
            <a:miter lim="800000"/>
            <a:headEnd/>
            <a:tailEnd/>
          </a:ln>
        </xdr:spPr>
        <xdr:txBody>
          <a:bodyPr vertOverflow="clip" wrap="square" lIns="0" tIns="27432" rIns="36576" bIns="27432" anchor="ctr" upright="1"/>
          <a:lstStyle/>
          <a:p>
            <a:pPr algn="r" rtl="0">
              <a:defRPr sz="1000"/>
            </a:pPr>
            <a:r>
              <a:rPr lang="de-DE" sz="1200" b="1" i="0" u="none" strike="noStrike" baseline="0">
                <a:solidFill>
                  <a:srgbClr val="000000"/>
                </a:solidFill>
                <a:latin typeface="Arial"/>
                <a:cs typeface="Arial"/>
              </a:rPr>
              <a:t>E</a:t>
            </a:r>
            <a:r>
              <a:rPr lang="de-DE" sz="1200" b="1" i="0" u="none" strike="noStrike" baseline="-25000">
                <a:solidFill>
                  <a:srgbClr val="000000"/>
                </a:solidFill>
                <a:latin typeface="Arial"/>
                <a:cs typeface="Arial"/>
              </a:rPr>
              <a:t>P</a:t>
            </a:r>
            <a:r>
              <a:rPr lang="de-DE" sz="1200" b="1" i="0" u="none" strike="noStrike" baseline="0">
                <a:solidFill>
                  <a:srgbClr val="000000"/>
                </a:solidFill>
                <a:latin typeface="Arial"/>
                <a:cs typeface="Arial"/>
              </a:rPr>
              <a:t> [%] </a:t>
            </a:r>
            <a:r>
              <a:rPr lang="de-DE" sz="1000" b="1" i="0" u="none" strike="noStrike" baseline="0">
                <a:solidFill>
                  <a:srgbClr val="000000"/>
                </a:solidFill>
                <a:latin typeface="Arial"/>
                <a:cs typeface="Arial"/>
              </a:rPr>
              <a:t>=</a:t>
            </a:r>
          </a:p>
        </xdr:txBody>
      </xdr:sp>
    </xdr:grpSp>
    <xdr:clientData/>
  </xdr:twoCellAnchor>
  <xdr:twoCellAnchor>
    <xdr:from>
      <xdr:col>14</xdr:col>
      <xdr:colOff>47625</xdr:colOff>
      <xdr:row>77</xdr:row>
      <xdr:rowOff>47625</xdr:rowOff>
    </xdr:from>
    <xdr:to>
      <xdr:col>18</xdr:col>
      <xdr:colOff>0</xdr:colOff>
      <xdr:row>77</xdr:row>
      <xdr:rowOff>47625</xdr:rowOff>
    </xdr:to>
    <xdr:sp macro="" textlink="">
      <xdr:nvSpPr>
        <xdr:cNvPr id="10" name="Line 10">
          <a:extLst>
            <a:ext uri="{FF2B5EF4-FFF2-40B4-BE49-F238E27FC236}">
              <a16:creationId xmlns="" xmlns:a16="http://schemas.microsoft.com/office/drawing/2014/main" id="{00000000-0008-0000-0200-00000A000000}"/>
            </a:ext>
          </a:extLst>
        </xdr:cNvPr>
        <xdr:cNvSpPr>
          <a:spLocks noChangeShapeType="1"/>
        </xdr:cNvSpPr>
      </xdr:nvSpPr>
      <xdr:spPr bwMode="auto">
        <a:xfrm>
          <a:off x="4667250" y="14249400"/>
          <a:ext cx="1362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41</xdr:col>
      <xdr:colOff>0</xdr:colOff>
      <xdr:row>12</xdr:row>
      <xdr:rowOff>28575</xdr:rowOff>
    </xdr:from>
    <xdr:to>
      <xdr:col>47</xdr:col>
      <xdr:colOff>171450</xdr:colOff>
      <xdr:row>15</xdr:row>
      <xdr:rowOff>66675</xdr:rowOff>
    </xdr:to>
    <xdr:grpSp>
      <xdr:nvGrpSpPr>
        <xdr:cNvPr id="11" name="Group 12">
          <a:extLst>
            <a:ext uri="{FF2B5EF4-FFF2-40B4-BE49-F238E27FC236}">
              <a16:creationId xmlns="" xmlns:a16="http://schemas.microsoft.com/office/drawing/2014/main" id="{00000000-0008-0000-0200-00000B000000}"/>
            </a:ext>
          </a:extLst>
        </xdr:cNvPr>
        <xdr:cNvGrpSpPr>
          <a:grpSpLocks/>
        </xdr:cNvGrpSpPr>
      </xdr:nvGrpSpPr>
      <xdr:grpSpPr bwMode="auto">
        <a:xfrm>
          <a:off x="14097000" y="2710815"/>
          <a:ext cx="2160270" cy="632460"/>
          <a:chOff x="-10" y="-430"/>
          <a:chExt cx="19176" cy="16872"/>
        </a:xfrm>
      </xdr:grpSpPr>
      <xdr:sp macro="" textlink="">
        <xdr:nvSpPr>
          <xdr:cNvPr id="12" name="Text 29">
            <a:extLst>
              <a:ext uri="{FF2B5EF4-FFF2-40B4-BE49-F238E27FC236}">
                <a16:creationId xmlns="" xmlns:a16="http://schemas.microsoft.com/office/drawing/2014/main" id="{00000000-0008-0000-0200-00000C000000}"/>
              </a:ext>
            </a:extLst>
          </xdr:cNvPr>
          <xdr:cNvSpPr txBox="1">
            <a:spLocks noChangeArrowheads="1"/>
          </xdr:cNvSpPr>
        </xdr:nvSpPr>
        <xdr:spPr bwMode="auto">
          <a:xfrm>
            <a:off x="8196" y="-430"/>
            <a:ext cx="10970" cy="8436"/>
          </a:xfrm>
          <a:prstGeom prst="rect">
            <a:avLst/>
          </a:prstGeom>
          <a:noFill/>
          <a:ln w="1">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Arial"/>
                <a:cs typeface="Arial"/>
              </a:rPr>
              <a:t> E</a:t>
            </a:r>
            <a:r>
              <a:rPr lang="de-DE" sz="1000" b="1" i="0" u="none" strike="noStrike" baseline="-25000">
                <a:solidFill>
                  <a:srgbClr val="000000"/>
                </a:solidFill>
                <a:latin typeface="Arial"/>
                <a:cs typeface="Arial"/>
              </a:rPr>
              <a:t>PdP </a:t>
            </a:r>
            <a:r>
              <a:rPr lang="de-DE" sz="1000" b="1" i="0" u="none" strike="noStrike" baseline="0">
                <a:solidFill>
                  <a:srgbClr val="000000"/>
                </a:solidFill>
                <a:latin typeface="Arial"/>
                <a:cs typeface="Arial"/>
              </a:rPr>
              <a:t>+ </a:t>
            </a:r>
            <a:r>
              <a:rPr lang="de-DE" sz="1200" b="1" i="0" u="none" strike="noStrike" baseline="0">
                <a:solidFill>
                  <a:srgbClr val="000000"/>
                </a:solidFill>
                <a:latin typeface="Arial"/>
                <a:cs typeface="Arial"/>
              </a:rPr>
              <a:t>E</a:t>
            </a:r>
            <a:r>
              <a:rPr lang="de-DE" sz="1000" b="1" i="0" u="none" strike="noStrike" baseline="-25000">
                <a:solidFill>
                  <a:srgbClr val="000000"/>
                </a:solidFill>
                <a:latin typeface="Arial"/>
                <a:cs typeface="Arial"/>
              </a:rPr>
              <a:t>PzP</a:t>
            </a:r>
          </a:p>
        </xdr:txBody>
      </xdr:sp>
      <xdr:sp macro="" textlink="">
        <xdr:nvSpPr>
          <xdr:cNvPr id="13" name="Text 30">
            <a:extLst>
              <a:ext uri="{FF2B5EF4-FFF2-40B4-BE49-F238E27FC236}">
                <a16:creationId xmlns="" xmlns:a16="http://schemas.microsoft.com/office/drawing/2014/main" id="{00000000-0008-0000-0200-00000D000000}"/>
              </a:ext>
            </a:extLst>
          </xdr:cNvPr>
          <xdr:cNvSpPr txBox="1">
            <a:spLocks noChangeArrowheads="1"/>
          </xdr:cNvSpPr>
        </xdr:nvSpPr>
        <xdr:spPr bwMode="auto">
          <a:xfrm>
            <a:off x="8196" y="8006"/>
            <a:ext cx="10970" cy="8436"/>
          </a:xfrm>
          <a:prstGeom prst="rect">
            <a:avLst/>
          </a:prstGeom>
          <a:noFill/>
          <a:ln w="1">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Arial"/>
                <a:cs typeface="Arial"/>
              </a:rPr>
              <a:t>2</a:t>
            </a:r>
          </a:p>
        </xdr:txBody>
      </xdr:sp>
      <xdr:sp macro="" textlink="">
        <xdr:nvSpPr>
          <xdr:cNvPr id="14" name="Text 31">
            <a:extLst>
              <a:ext uri="{FF2B5EF4-FFF2-40B4-BE49-F238E27FC236}">
                <a16:creationId xmlns="" xmlns:a16="http://schemas.microsoft.com/office/drawing/2014/main" id="{00000000-0008-0000-0200-00000E000000}"/>
              </a:ext>
            </a:extLst>
          </xdr:cNvPr>
          <xdr:cNvSpPr txBox="1">
            <a:spLocks noChangeArrowheads="1"/>
          </xdr:cNvSpPr>
        </xdr:nvSpPr>
        <xdr:spPr bwMode="auto">
          <a:xfrm>
            <a:off x="-10" y="-430"/>
            <a:ext cx="8206" cy="16872"/>
          </a:xfrm>
          <a:prstGeom prst="rect">
            <a:avLst/>
          </a:prstGeom>
          <a:noFill/>
          <a:ln w="1">
            <a:noFill/>
            <a:miter lim="800000"/>
            <a:headEnd/>
            <a:tailEnd/>
          </a:ln>
        </xdr:spPr>
        <xdr:txBody>
          <a:bodyPr vertOverflow="clip" wrap="square" lIns="0" tIns="27432" rIns="36576" bIns="27432" anchor="ctr" upright="1"/>
          <a:lstStyle/>
          <a:p>
            <a:pPr algn="r" rtl="0">
              <a:defRPr sz="1000"/>
            </a:pPr>
            <a:r>
              <a:rPr lang="de-DE" sz="1200" b="1" i="0" u="none" strike="noStrike" baseline="0">
                <a:solidFill>
                  <a:srgbClr val="000000"/>
                </a:solidFill>
                <a:latin typeface="Arial"/>
                <a:cs typeface="Arial"/>
              </a:rPr>
              <a:t>E</a:t>
            </a:r>
            <a:r>
              <a:rPr lang="de-DE" sz="1000" b="0" i="0" u="none" strike="noStrike" baseline="0">
                <a:solidFill>
                  <a:srgbClr val="000000"/>
                </a:solidFill>
                <a:latin typeface="Arial"/>
                <a:cs typeface="Arial"/>
              </a:rPr>
              <a:t>PP</a:t>
            </a:r>
            <a:r>
              <a:rPr lang="de-DE" sz="1200" b="1" i="0" u="none" strike="noStrike" baseline="0">
                <a:solidFill>
                  <a:srgbClr val="000000"/>
                </a:solidFill>
                <a:latin typeface="Arial"/>
                <a:cs typeface="Arial"/>
              </a:rPr>
              <a:t> [%] =</a:t>
            </a:r>
          </a:p>
        </xdr:txBody>
      </xdr:sp>
      <xdr:sp macro="" textlink="">
        <xdr:nvSpPr>
          <xdr:cNvPr id="15" name="Line 16">
            <a:extLst>
              <a:ext uri="{FF2B5EF4-FFF2-40B4-BE49-F238E27FC236}">
                <a16:creationId xmlns="" xmlns:a16="http://schemas.microsoft.com/office/drawing/2014/main" id="{00000000-0008-0000-0200-00000F000000}"/>
              </a:ext>
            </a:extLst>
          </xdr:cNvPr>
          <xdr:cNvSpPr>
            <a:spLocks noChangeShapeType="1"/>
          </xdr:cNvSpPr>
        </xdr:nvSpPr>
        <xdr:spPr bwMode="auto">
          <a:xfrm>
            <a:off x="8150" y="8450"/>
            <a:ext cx="1101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41</xdr:col>
      <xdr:colOff>9525</xdr:colOff>
      <xdr:row>19</xdr:row>
      <xdr:rowOff>0</xdr:rowOff>
    </xdr:from>
    <xdr:to>
      <xdr:col>47</xdr:col>
      <xdr:colOff>152400</xdr:colOff>
      <xdr:row>22</xdr:row>
      <xdr:rowOff>0</xdr:rowOff>
    </xdr:to>
    <xdr:grpSp>
      <xdr:nvGrpSpPr>
        <xdr:cNvPr id="16" name="Group 17">
          <a:extLst>
            <a:ext uri="{FF2B5EF4-FFF2-40B4-BE49-F238E27FC236}">
              <a16:creationId xmlns="" xmlns:a16="http://schemas.microsoft.com/office/drawing/2014/main" id="{00000000-0008-0000-0200-000010000000}"/>
            </a:ext>
          </a:extLst>
        </xdr:cNvPr>
        <xdr:cNvGrpSpPr>
          <a:grpSpLocks/>
        </xdr:cNvGrpSpPr>
      </xdr:nvGrpSpPr>
      <xdr:grpSpPr bwMode="auto">
        <a:xfrm>
          <a:off x="14106525" y="4023360"/>
          <a:ext cx="2131695" cy="601980"/>
          <a:chOff x="-10" y="-430"/>
          <a:chExt cx="19176" cy="16872"/>
        </a:xfrm>
      </xdr:grpSpPr>
      <xdr:sp macro="" textlink="">
        <xdr:nvSpPr>
          <xdr:cNvPr id="17" name="Text 29">
            <a:extLst>
              <a:ext uri="{FF2B5EF4-FFF2-40B4-BE49-F238E27FC236}">
                <a16:creationId xmlns="" xmlns:a16="http://schemas.microsoft.com/office/drawing/2014/main" id="{00000000-0008-0000-0200-000011000000}"/>
              </a:ext>
            </a:extLst>
          </xdr:cNvPr>
          <xdr:cNvSpPr txBox="1">
            <a:spLocks noChangeArrowheads="1"/>
          </xdr:cNvSpPr>
        </xdr:nvSpPr>
        <xdr:spPr bwMode="auto">
          <a:xfrm>
            <a:off x="8221" y="-430"/>
            <a:ext cx="10945" cy="8595"/>
          </a:xfrm>
          <a:prstGeom prst="rect">
            <a:avLst/>
          </a:prstGeom>
          <a:noFill/>
          <a:ln w="1">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Arial"/>
                <a:cs typeface="Arial"/>
              </a:rPr>
              <a:t> E</a:t>
            </a:r>
            <a:r>
              <a:rPr lang="de-DE" sz="1000" b="1" i="0" u="none" strike="noStrike" baseline="-25000">
                <a:solidFill>
                  <a:srgbClr val="000000"/>
                </a:solidFill>
                <a:latin typeface="Arial"/>
                <a:cs typeface="Arial"/>
              </a:rPr>
              <a:t>PdR </a:t>
            </a:r>
            <a:r>
              <a:rPr lang="de-DE" sz="1000" b="1" i="0" u="none" strike="noStrike" baseline="0">
                <a:solidFill>
                  <a:srgbClr val="000000"/>
                </a:solidFill>
                <a:latin typeface="Arial"/>
                <a:cs typeface="Arial"/>
              </a:rPr>
              <a:t>+  </a:t>
            </a:r>
            <a:r>
              <a:rPr lang="de-DE" sz="1200" b="1" i="0" u="none" strike="noStrike" baseline="0">
                <a:solidFill>
                  <a:srgbClr val="000000"/>
                </a:solidFill>
                <a:latin typeface="Arial"/>
                <a:cs typeface="Arial"/>
              </a:rPr>
              <a:t>E</a:t>
            </a:r>
            <a:r>
              <a:rPr lang="de-DE" sz="1000" b="1" i="0" u="none" strike="noStrike" baseline="-25000">
                <a:solidFill>
                  <a:srgbClr val="000000"/>
                </a:solidFill>
                <a:latin typeface="Arial"/>
                <a:cs typeface="Arial"/>
              </a:rPr>
              <a:t>PzR</a:t>
            </a:r>
          </a:p>
        </xdr:txBody>
      </xdr:sp>
      <xdr:sp macro="" textlink="">
        <xdr:nvSpPr>
          <xdr:cNvPr id="18" name="Text 30">
            <a:extLst>
              <a:ext uri="{FF2B5EF4-FFF2-40B4-BE49-F238E27FC236}">
                <a16:creationId xmlns="" xmlns:a16="http://schemas.microsoft.com/office/drawing/2014/main" id="{00000000-0008-0000-0200-000012000000}"/>
              </a:ext>
            </a:extLst>
          </xdr:cNvPr>
          <xdr:cNvSpPr txBox="1">
            <a:spLocks noChangeArrowheads="1"/>
          </xdr:cNvSpPr>
        </xdr:nvSpPr>
        <xdr:spPr bwMode="auto">
          <a:xfrm>
            <a:off x="8221" y="8165"/>
            <a:ext cx="10945" cy="8277"/>
          </a:xfrm>
          <a:prstGeom prst="rect">
            <a:avLst/>
          </a:prstGeom>
          <a:noFill/>
          <a:ln w="1">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Arial"/>
                <a:cs typeface="Arial"/>
              </a:rPr>
              <a:t>2</a:t>
            </a:r>
          </a:p>
        </xdr:txBody>
      </xdr:sp>
      <xdr:sp macro="" textlink="">
        <xdr:nvSpPr>
          <xdr:cNvPr id="19" name="Text 31">
            <a:extLst>
              <a:ext uri="{FF2B5EF4-FFF2-40B4-BE49-F238E27FC236}">
                <a16:creationId xmlns="" xmlns:a16="http://schemas.microsoft.com/office/drawing/2014/main" id="{00000000-0008-0000-0200-000013000000}"/>
              </a:ext>
            </a:extLst>
          </xdr:cNvPr>
          <xdr:cNvSpPr txBox="1">
            <a:spLocks noChangeArrowheads="1"/>
          </xdr:cNvSpPr>
        </xdr:nvSpPr>
        <xdr:spPr bwMode="auto">
          <a:xfrm>
            <a:off x="-10" y="-430"/>
            <a:ext cx="8231" cy="16872"/>
          </a:xfrm>
          <a:prstGeom prst="rect">
            <a:avLst/>
          </a:prstGeom>
          <a:noFill/>
          <a:ln w="1">
            <a:noFill/>
            <a:miter lim="800000"/>
            <a:headEnd/>
            <a:tailEnd/>
          </a:ln>
        </xdr:spPr>
        <xdr:txBody>
          <a:bodyPr vertOverflow="clip" wrap="square" lIns="0" tIns="27432" rIns="36576" bIns="27432" anchor="ctr" upright="1"/>
          <a:lstStyle/>
          <a:p>
            <a:pPr algn="r" rtl="0">
              <a:defRPr sz="1000"/>
            </a:pPr>
            <a:r>
              <a:rPr lang="de-DE" sz="1200" b="1" i="0" u="none" strike="noStrike" baseline="0">
                <a:solidFill>
                  <a:srgbClr val="000000"/>
                </a:solidFill>
                <a:latin typeface="Arial"/>
                <a:cs typeface="Arial"/>
              </a:rPr>
              <a:t>E</a:t>
            </a:r>
            <a:r>
              <a:rPr lang="de-DE" sz="1000" b="0" i="0" u="none" strike="noStrike" baseline="0">
                <a:solidFill>
                  <a:srgbClr val="000000"/>
                </a:solidFill>
                <a:latin typeface="Arial"/>
                <a:cs typeface="Arial"/>
              </a:rPr>
              <a:t>PR</a:t>
            </a:r>
            <a:r>
              <a:rPr lang="de-DE" sz="1000" b="1" i="0" u="none" strike="noStrike" baseline="0">
                <a:solidFill>
                  <a:srgbClr val="000000"/>
                </a:solidFill>
                <a:latin typeface="Arial"/>
                <a:cs typeface="Arial"/>
              </a:rPr>
              <a:t> [%] =</a:t>
            </a:r>
          </a:p>
        </xdr:txBody>
      </xdr:sp>
      <xdr:sp macro="" textlink="">
        <xdr:nvSpPr>
          <xdr:cNvPr id="20" name="Line 21">
            <a:extLst>
              <a:ext uri="{FF2B5EF4-FFF2-40B4-BE49-F238E27FC236}">
                <a16:creationId xmlns="" xmlns:a16="http://schemas.microsoft.com/office/drawing/2014/main" id="{00000000-0008-0000-0200-000014000000}"/>
              </a:ext>
            </a:extLst>
          </xdr:cNvPr>
          <xdr:cNvSpPr>
            <a:spLocks noChangeShapeType="1"/>
          </xdr:cNvSpPr>
        </xdr:nvSpPr>
        <xdr:spPr bwMode="auto">
          <a:xfrm>
            <a:off x="8150" y="8450"/>
            <a:ext cx="1101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41</xdr:col>
      <xdr:colOff>66675</xdr:colOff>
      <xdr:row>73</xdr:row>
      <xdr:rowOff>180975</xdr:rowOff>
    </xdr:from>
    <xdr:to>
      <xdr:col>49</xdr:col>
      <xdr:colOff>200025</xdr:colOff>
      <xdr:row>76</xdr:row>
      <xdr:rowOff>123825</xdr:rowOff>
    </xdr:to>
    <xdr:grpSp>
      <xdr:nvGrpSpPr>
        <xdr:cNvPr id="21" name="Group 29">
          <a:extLst>
            <a:ext uri="{FF2B5EF4-FFF2-40B4-BE49-F238E27FC236}">
              <a16:creationId xmlns="" xmlns:a16="http://schemas.microsoft.com/office/drawing/2014/main" id="{00000000-0008-0000-0200-000015000000}"/>
            </a:ext>
          </a:extLst>
        </xdr:cNvPr>
        <xdr:cNvGrpSpPr>
          <a:grpSpLocks/>
        </xdr:cNvGrpSpPr>
      </xdr:nvGrpSpPr>
      <xdr:grpSpPr bwMode="auto">
        <a:xfrm>
          <a:off x="14163675" y="15032355"/>
          <a:ext cx="2914650" cy="1177290"/>
          <a:chOff x="1295" y="1242"/>
          <a:chExt cx="278" cy="49"/>
        </a:xfrm>
      </xdr:grpSpPr>
      <xdr:sp macro="" textlink="">
        <xdr:nvSpPr>
          <xdr:cNvPr id="22" name="Text 24">
            <a:extLst>
              <a:ext uri="{FF2B5EF4-FFF2-40B4-BE49-F238E27FC236}">
                <a16:creationId xmlns="" xmlns:a16="http://schemas.microsoft.com/office/drawing/2014/main" id="{00000000-0008-0000-0200-000016000000}"/>
              </a:ext>
            </a:extLst>
          </xdr:cNvPr>
          <xdr:cNvSpPr txBox="1">
            <a:spLocks noChangeArrowheads="1"/>
          </xdr:cNvSpPr>
        </xdr:nvSpPr>
        <xdr:spPr bwMode="auto">
          <a:xfrm>
            <a:off x="1357" y="1242"/>
            <a:ext cx="216" cy="24"/>
          </a:xfrm>
          <a:prstGeom prst="rect">
            <a:avLst/>
          </a:prstGeom>
          <a:noFill/>
          <a:ln w="1">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Arial"/>
                <a:cs typeface="Arial"/>
              </a:rPr>
              <a:t>E</a:t>
            </a:r>
            <a:r>
              <a:rPr lang="de-DE" sz="1200" b="1" i="0" u="none" strike="noStrike" baseline="-25000">
                <a:solidFill>
                  <a:srgbClr val="000000"/>
                </a:solidFill>
                <a:latin typeface="Arial"/>
                <a:cs typeface="Arial"/>
              </a:rPr>
              <a:t>PM</a:t>
            </a:r>
            <a:r>
              <a:rPr lang="de-DE" sz="1200" b="1" i="0" u="none" strike="noStrike" baseline="0">
                <a:solidFill>
                  <a:srgbClr val="000000"/>
                </a:solidFill>
                <a:latin typeface="Arial"/>
                <a:cs typeface="Arial"/>
              </a:rPr>
              <a:t>+E</a:t>
            </a:r>
            <a:r>
              <a:rPr lang="de-DE" sz="1200" b="1" i="0" u="none" strike="noStrike" baseline="-25000">
                <a:solidFill>
                  <a:srgbClr val="000000"/>
                </a:solidFill>
                <a:latin typeface="Arial"/>
                <a:cs typeface="Arial"/>
              </a:rPr>
              <a:t>PP</a:t>
            </a:r>
            <a:r>
              <a:rPr lang="de-DE" sz="1200" b="1" i="0" u="none" strike="noStrike" baseline="0">
                <a:solidFill>
                  <a:srgbClr val="000000"/>
                </a:solidFill>
                <a:latin typeface="Arial"/>
                <a:cs typeface="Arial"/>
              </a:rPr>
              <a:t>+E</a:t>
            </a:r>
            <a:r>
              <a:rPr lang="de-DE" sz="1200" b="1" i="0" u="none" strike="noStrike" baseline="-25000">
                <a:solidFill>
                  <a:srgbClr val="000000"/>
                </a:solidFill>
                <a:latin typeface="Arial"/>
                <a:cs typeface="Arial"/>
              </a:rPr>
              <a:t>PR</a:t>
            </a:r>
            <a:r>
              <a:rPr lang="de-DE" sz="1200" b="1" i="0" u="none" strike="noStrike" baseline="0">
                <a:solidFill>
                  <a:srgbClr val="000000"/>
                </a:solidFill>
                <a:latin typeface="Arial"/>
                <a:cs typeface="Arial"/>
              </a:rPr>
              <a:t>+E</a:t>
            </a:r>
            <a:r>
              <a:rPr lang="de-DE" sz="1200" b="1" i="0" u="none" strike="noStrike" baseline="-25000">
                <a:solidFill>
                  <a:srgbClr val="000000"/>
                </a:solidFill>
                <a:latin typeface="Arial"/>
                <a:cs typeface="Arial"/>
              </a:rPr>
              <a:t>LM</a:t>
            </a:r>
            <a:r>
              <a:rPr lang="de-DE" sz="1200" b="1" i="0" u="none" strike="noStrike" baseline="0">
                <a:solidFill>
                  <a:srgbClr val="000000"/>
                </a:solidFill>
                <a:latin typeface="Arial"/>
                <a:cs typeface="Arial"/>
              </a:rPr>
              <a:t>+E</a:t>
            </a:r>
            <a:r>
              <a:rPr lang="de-DE" sz="1200" b="1" i="0" u="none" strike="noStrike" baseline="-25000">
                <a:solidFill>
                  <a:srgbClr val="000000"/>
                </a:solidFill>
                <a:latin typeface="Arial"/>
                <a:cs typeface="Arial"/>
              </a:rPr>
              <a:t>PG</a:t>
            </a:r>
            <a:r>
              <a:rPr lang="de-DE" sz="1200" b="1" i="0" u="none" strike="noStrike" baseline="0">
                <a:solidFill>
                  <a:srgbClr val="000000"/>
                </a:solidFill>
                <a:latin typeface="Arial"/>
                <a:cs typeface="Arial"/>
              </a:rPr>
              <a:t>+E</a:t>
            </a:r>
            <a:r>
              <a:rPr lang="de-DE" sz="1200" b="1" i="0" u="none" strike="noStrike" baseline="-25000">
                <a:solidFill>
                  <a:srgbClr val="000000"/>
                </a:solidFill>
                <a:latin typeface="Arial"/>
                <a:cs typeface="Arial"/>
              </a:rPr>
              <a:t>K</a:t>
            </a:r>
          </a:p>
        </xdr:txBody>
      </xdr:sp>
      <xdr:sp macro="" textlink="">
        <xdr:nvSpPr>
          <xdr:cNvPr id="23" name="Text 25">
            <a:extLst>
              <a:ext uri="{FF2B5EF4-FFF2-40B4-BE49-F238E27FC236}">
                <a16:creationId xmlns="" xmlns:a16="http://schemas.microsoft.com/office/drawing/2014/main" id="{00000000-0008-0000-0200-000017000000}"/>
              </a:ext>
            </a:extLst>
          </xdr:cNvPr>
          <xdr:cNvSpPr txBox="1">
            <a:spLocks noChangeArrowheads="1"/>
          </xdr:cNvSpPr>
        </xdr:nvSpPr>
        <xdr:spPr bwMode="auto">
          <a:xfrm>
            <a:off x="1380" y="1267"/>
            <a:ext cx="157" cy="24"/>
          </a:xfrm>
          <a:prstGeom prst="rect">
            <a:avLst/>
          </a:prstGeom>
          <a:noFill/>
          <a:ln w="1">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Arial"/>
                <a:cs typeface="Arial"/>
              </a:rPr>
              <a:t>6</a:t>
            </a:r>
          </a:p>
        </xdr:txBody>
      </xdr:sp>
      <xdr:sp macro="" textlink="">
        <xdr:nvSpPr>
          <xdr:cNvPr id="24" name="Text 26">
            <a:extLst>
              <a:ext uri="{FF2B5EF4-FFF2-40B4-BE49-F238E27FC236}">
                <a16:creationId xmlns="" xmlns:a16="http://schemas.microsoft.com/office/drawing/2014/main" id="{00000000-0008-0000-0200-000018000000}"/>
              </a:ext>
            </a:extLst>
          </xdr:cNvPr>
          <xdr:cNvSpPr txBox="1">
            <a:spLocks noChangeArrowheads="1"/>
          </xdr:cNvSpPr>
        </xdr:nvSpPr>
        <xdr:spPr bwMode="auto">
          <a:xfrm>
            <a:off x="1295" y="1242"/>
            <a:ext cx="69" cy="48"/>
          </a:xfrm>
          <a:prstGeom prst="rect">
            <a:avLst/>
          </a:prstGeom>
          <a:noFill/>
          <a:ln w="1">
            <a:noFill/>
            <a:miter lim="800000"/>
            <a:headEnd/>
            <a:tailEnd/>
          </a:ln>
        </xdr:spPr>
        <xdr:txBody>
          <a:bodyPr vertOverflow="clip" wrap="square" lIns="0" tIns="27432" rIns="36576" bIns="27432" anchor="ctr" upright="1"/>
          <a:lstStyle/>
          <a:p>
            <a:pPr algn="r" rtl="0">
              <a:defRPr sz="1000"/>
            </a:pPr>
            <a:r>
              <a:rPr lang="de-DE" sz="1200" b="1" i="0" u="none" strike="noStrike" baseline="0">
                <a:solidFill>
                  <a:srgbClr val="000000"/>
                </a:solidFill>
                <a:latin typeface="Arial"/>
                <a:cs typeface="Arial"/>
              </a:rPr>
              <a:t>E</a:t>
            </a:r>
            <a:r>
              <a:rPr lang="de-DE" sz="1200" b="1" i="0" u="none" strike="noStrike" baseline="-25000">
                <a:solidFill>
                  <a:srgbClr val="000000"/>
                </a:solidFill>
                <a:latin typeface="Arial"/>
                <a:cs typeface="Arial"/>
              </a:rPr>
              <a:t>G</a:t>
            </a:r>
            <a:r>
              <a:rPr lang="de-DE" sz="1200" b="1" i="0" u="none" strike="noStrike" baseline="0">
                <a:solidFill>
                  <a:srgbClr val="000000"/>
                </a:solidFill>
                <a:latin typeface="Arial"/>
                <a:cs typeface="Arial"/>
              </a:rPr>
              <a:t> [%] </a:t>
            </a:r>
            <a:r>
              <a:rPr lang="de-DE" sz="1000" b="1" i="0" u="none" strike="noStrike" baseline="0">
                <a:solidFill>
                  <a:srgbClr val="000000"/>
                </a:solidFill>
                <a:latin typeface="Arial"/>
                <a:cs typeface="Arial"/>
              </a:rPr>
              <a:t>=</a:t>
            </a:r>
          </a:p>
        </xdr:txBody>
      </xdr:sp>
      <xdr:sp macro="" textlink="">
        <xdr:nvSpPr>
          <xdr:cNvPr id="25" name="Line 26">
            <a:extLst>
              <a:ext uri="{FF2B5EF4-FFF2-40B4-BE49-F238E27FC236}">
                <a16:creationId xmlns="" xmlns:a16="http://schemas.microsoft.com/office/drawing/2014/main" id="{00000000-0008-0000-0200-000019000000}"/>
              </a:ext>
            </a:extLst>
          </xdr:cNvPr>
          <xdr:cNvSpPr>
            <a:spLocks noChangeShapeType="1"/>
          </xdr:cNvSpPr>
        </xdr:nvSpPr>
        <xdr:spPr bwMode="auto">
          <a:xfrm>
            <a:off x="1369" y="1266"/>
            <a:ext cx="19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95250</xdr:colOff>
      <xdr:row>212</xdr:row>
      <xdr:rowOff>57150</xdr:rowOff>
    </xdr:from>
    <xdr:to>
      <xdr:col>57</xdr:col>
      <xdr:colOff>28575</xdr:colOff>
      <xdr:row>308</xdr:row>
      <xdr:rowOff>95250</xdr:rowOff>
    </xdr:to>
    <xdr:sp macro="" textlink="">
      <xdr:nvSpPr>
        <xdr:cNvPr id="26" name="Rectangle 37">
          <a:extLst>
            <a:ext uri="{FF2B5EF4-FFF2-40B4-BE49-F238E27FC236}">
              <a16:creationId xmlns="" xmlns:a16="http://schemas.microsoft.com/office/drawing/2014/main" id="{00000000-0008-0000-0200-00001A000000}"/>
            </a:ext>
          </a:extLst>
        </xdr:cNvPr>
        <xdr:cNvSpPr>
          <a:spLocks noChangeArrowheads="1"/>
        </xdr:cNvSpPr>
      </xdr:nvSpPr>
      <xdr:spPr bwMode="auto">
        <a:xfrm>
          <a:off x="0" y="42691050"/>
          <a:ext cx="20059650" cy="17411700"/>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49</xdr:col>
      <xdr:colOff>142875</xdr:colOff>
      <xdr:row>85</xdr:row>
      <xdr:rowOff>47625</xdr:rowOff>
    </xdr:from>
    <xdr:to>
      <xdr:col>55</xdr:col>
      <xdr:colOff>66675</xdr:colOff>
      <xdr:row>407</xdr:row>
      <xdr:rowOff>38100</xdr:rowOff>
    </xdr:to>
    <xdr:sp macro="" textlink="">
      <xdr:nvSpPr>
        <xdr:cNvPr id="27" name="Rectangle 38">
          <a:extLst>
            <a:ext uri="{FF2B5EF4-FFF2-40B4-BE49-F238E27FC236}">
              <a16:creationId xmlns="" xmlns:a16="http://schemas.microsoft.com/office/drawing/2014/main" id="{00000000-0008-0000-0200-00001B000000}"/>
            </a:ext>
          </a:extLst>
        </xdr:cNvPr>
        <xdr:cNvSpPr>
          <a:spLocks noChangeArrowheads="1"/>
        </xdr:cNvSpPr>
      </xdr:nvSpPr>
      <xdr:spPr bwMode="auto">
        <a:xfrm>
          <a:off x="16563975" y="15697200"/>
          <a:ext cx="3133725" cy="62264925"/>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276225</xdr:colOff>
      <xdr:row>220</xdr:row>
      <xdr:rowOff>9525</xdr:rowOff>
    </xdr:from>
    <xdr:to>
      <xdr:col>39</xdr:col>
      <xdr:colOff>200025</xdr:colOff>
      <xdr:row>245</xdr:row>
      <xdr:rowOff>28575</xdr:rowOff>
    </xdr:to>
    <xdr:sp macro="" textlink="">
      <xdr:nvSpPr>
        <xdr:cNvPr id="28" name="Rectangle 40">
          <a:extLst>
            <a:ext uri="{FF2B5EF4-FFF2-40B4-BE49-F238E27FC236}">
              <a16:creationId xmlns="" xmlns:a16="http://schemas.microsoft.com/office/drawing/2014/main" id="{00000000-0008-0000-0200-00001C000000}"/>
            </a:ext>
          </a:extLst>
        </xdr:cNvPr>
        <xdr:cNvSpPr>
          <a:spLocks noChangeArrowheads="1"/>
        </xdr:cNvSpPr>
      </xdr:nvSpPr>
      <xdr:spPr bwMode="auto">
        <a:xfrm>
          <a:off x="1019175" y="44091225"/>
          <a:ext cx="11991975" cy="4543425"/>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85</xdr:row>
      <xdr:rowOff>66675</xdr:rowOff>
    </xdr:from>
    <xdr:to>
      <xdr:col>49</xdr:col>
      <xdr:colOff>142875</xdr:colOff>
      <xdr:row>382</xdr:row>
      <xdr:rowOff>28575</xdr:rowOff>
    </xdr:to>
    <xdr:sp macro="" textlink="">
      <xdr:nvSpPr>
        <xdr:cNvPr id="29" name="Rectangle 39">
          <a:extLst>
            <a:ext uri="{FF2B5EF4-FFF2-40B4-BE49-F238E27FC236}">
              <a16:creationId xmlns="" xmlns:a16="http://schemas.microsoft.com/office/drawing/2014/main" id="{00000000-0008-0000-0200-00001D000000}"/>
            </a:ext>
          </a:extLst>
        </xdr:cNvPr>
        <xdr:cNvSpPr>
          <a:spLocks noChangeArrowheads="1"/>
        </xdr:cNvSpPr>
      </xdr:nvSpPr>
      <xdr:spPr bwMode="auto">
        <a:xfrm>
          <a:off x="0" y="15716250"/>
          <a:ext cx="16563975" cy="57711975"/>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fs2\appl\Users\akukurka\Downloads\VDA_6%203_Audyt%20procesu%20PL_%20EN%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kukurka/Desktop/CHINY/WZ&#211;R%20Audit%20procesu.%20Ocena%20zdolno&#347;ci%20jako&#347;ciowej%20dostawc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First Sheet - Deckblatt"/>
      <sheetName val="Input Form - EingabeMaske"/>
      <sheetName val="Agenda"/>
      <sheetName val="Questions - Fragen"/>
      <sheetName val="Evaluation-Bewertung"/>
      <sheetName val="PrGr1"/>
      <sheetName val="PrGr2"/>
      <sheetName val="PrGr3"/>
      <sheetName val="PrGr4"/>
      <sheetName val="Report-Bericht"/>
      <sheetName val="Actionplan-Maßnahmenplan"/>
      <sheetName val="History"/>
      <sheetName val="Language-Sprachen"/>
      <sheetName val="CSV"/>
      <sheetName val="Arkusz2"/>
      <sheetName val="Arkusz1"/>
    </sheetNames>
    <sheetDataSet>
      <sheetData sheetId="0"/>
      <sheetData sheetId="1"/>
      <sheetData sheetId="2">
        <row r="41">
          <cell r="C41">
            <v>0</v>
          </cell>
        </row>
        <row r="42">
          <cell r="C42">
            <v>0</v>
          </cell>
        </row>
        <row r="43">
          <cell r="C43">
            <v>0</v>
          </cell>
        </row>
      </sheetData>
      <sheetData sheetId="3"/>
      <sheetData sheetId="4"/>
      <sheetData sheetId="5">
        <row r="11">
          <cell r="AS11" t="str">
            <v>n.e.</v>
          </cell>
        </row>
        <row r="19">
          <cell r="L19" t="str">
            <v>n.e.</v>
          </cell>
          <cell r="W19" t="str">
            <v>n.e.</v>
          </cell>
        </row>
        <row r="27">
          <cell r="O27" t="str">
            <v>n.e.</v>
          </cell>
          <cell r="AB27" t="str">
            <v>n.e.</v>
          </cell>
        </row>
        <row r="32">
          <cell r="AS32" t="str">
            <v>n.e.</v>
          </cell>
        </row>
      </sheetData>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W1.027 Zawiadomienie"/>
      <sheetName val="AGENDA"/>
      <sheetName val="F-W1.028 Projektowanie"/>
      <sheetName val="F-W1.028 Zarzadzanie dostawcami"/>
      <sheetName val="F-W1.028 Produkcja"/>
      <sheetName val="F-W1.028 Zadowolenie klienta"/>
      <sheetName val="F-W1.028 Matryca oceny"/>
      <sheetName val="F-W1.028 Przegląd wyników"/>
      <sheetName val="F-W1.028 Raport"/>
      <sheetName val="F-W4.004 PDCA"/>
    </sheetNames>
    <sheetDataSet>
      <sheetData sheetId="0"/>
      <sheetData sheetId="1"/>
      <sheetData sheetId="2">
        <row r="6">
          <cell r="A6" t="str">
            <v>2.1</v>
          </cell>
          <cell r="G6" t="str">
            <v>n.b.</v>
          </cell>
        </row>
        <row r="7">
          <cell r="A7" t="str">
            <v>2.2*</v>
          </cell>
          <cell r="B7" t="str">
            <v>x</v>
          </cell>
          <cell r="G7" t="str">
            <v>n.b.</v>
          </cell>
        </row>
        <row r="8">
          <cell r="A8" t="str">
            <v>2.3*</v>
          </cell>
          <cell r="B8" t="str">
            <v>x</v>
          </cell>
          <cell r="G8" t="str">
            <v>n.b.</v>
          </cell>
        </row>
        <row r="9">
          <cell r="A9" t="str">
            <v>2.4</v>
          </cell>
          <cell r="G9" t="str">
            <v>n.b.</v>
          </cell>
        </row>
        <row r="10">
          <cell r="A10" t="str">
            <v>2.5*</v>
          </cell>
          <cell r="B10" t="str">
            <v>x</v>
          </cell>
          <cell r="G10" t="str">
            <v>n.b.</v>
          </cell>
        </row>
        <row r="11">
          <cell r="A11" t="str">
            <v>2.6</v>
          </cell>
          <cell r="G11" t="str">
            <v>n.b.</v>
          </cell>
        </row>
        <row r="12">
          <cell r="A12" t="str">
            <v>2.7*</v>
          </cell>
          <cell r="B12" t="str">
            <v>x</v>
          </cell>
          <cell r="G12" t="str">
            <v>n.b.</v>
          </cell>
        </row>
        <row r="13">
          <cell r="A13" t="str">
            <v>P3</v>
          </cell>
        </row>
        <row r="14">
          <cell r="A14" t="str">
            <v>3.1</v>
          </cell>
          <cell r="G14" t="str">
            <v>n.b.</v>
          </cell>
          <cell r="H14" t="str">
            <v>n.b.</v>
          </cell>
        </row>
        <row r="15">
          <cell r="A15" t="str">
            <v>3.2*</v>
          </cell>
          <cell r="B15" t="str">
            <v>x</v>
          </cell>
          <cell r="G15" t="str">
            <v>n.b.</v>
          </cell>
          <cell r="H15" t="str">
            <v>n.b.</v>
          </cell>
        </row>
        <row r="16">
          <cell r="A16" t="str">
            <v>3.3</v>
          </cell>
          <cell r="G16" t="str">
            <v>n.b.</v>
          </cell>
          <cell r="H16" t="str">
            <v>n.b.</v>
          </cell>
        </row>
        <row r="17">
          <cell r="A17" t="str">
            <v>3.4</v>
          </cell>
          <cell r="G17" t="str">
            <v>n.b.</v>
          </cell>
          <cell r="H17" t="str">
            <v>n.b.</v>
          </cell>
        </row>
        <row r="18">
          <cell r="A18" t="str">
            <v>3.5</v>
          </cell>
          <cell r="G18" t="str">
            <v>n.b.</v>
          </cell>
          <cell r="H18" t="str">
            <v>n.b.</v>
          </cell>
        </row>
        <row r="19">
          <cell r="A19" t="str">
            <v>P4</v>
          </cell>
        </row>
        <row r="20">
          <cell r="A20" t="str">
            <v>4.1</v>
          </cell>
          <cell r="G20" t="str">
            <v>n.b.</v>
          </cell>
          <cell r="H20" t="str">
            <v>n.b.</v>
          </cell>
        </row>
        <row r="21">
          <cell r="A21" t="str">
            <v>4.2</v>
          </cell>
          <cell r="G21" t="str">
            <v>n.b.</v>
          </cell>
          <cell r="H21" t="str">
            <v>n.b.</v>
          </cell>
        </row>
        <row r="22">
          <cell r="A22" t="str">
            <v>4.3</v>
          </cell>
          <cell r="G22" t="str">
            <v>n.b.</v>
          </cell>
          <cell r="H22" t="str">
            <v>n.b.</v>
          </cell>
        </row>
        <row r="23">
          <cell r="A23" t="str">
            <v>4.4</v>
          </cell>
          <cell r="G23" t="str">
            <v>n.b.</v>
          </cell>
          <cell r="H23" t="str">
            <v>n.b.</v>
          </cell>
        </row>
        <row r="24">
          <cell r="A24" t="str">
            <v>4.5*</v>
          </cell>
          <cell r="B24" t="str">
            <v>x</v>
          </cell>
          <cell r="G24" t="str">
            <v>n.b.</v>
          </cell>
          <cell r="H24" t="str">
            <v>n.b.</v>
          </cell>
        </row>
        <row r="25">
          <cell r="A25" t="str">
            <v>4.6</v>
          </cell>
          <cell r="G25" t="str">
            <v>n.b.</v>
          </cell>
          <cell r="H25" t="str">
            <v>n.b.</v>
          </cell>
        </row>
        <row r="26">
          <cell r="A26" t="str">
            <v>4.7</v>
          </cell>
          <cell r="G26" t="str">
            <v>n.b.</v>
          </cell>
          <cell r="H26" t="str">
            <v>n.b.</v>
          </cell>
        </row>
        <row r="27">
          <cell r="A27" t="str">
            <v>4.8</v>
          </cell>
          <cell r="G27" t="str">
            <v>n.b.</v>
          </cell>
          <cell r="H27" t="str">
            <v>n.b.</v>
          </cell>
        </row>
        <row r="28">
          <cell r="A28" t="str">
            <v>4.9</v>
          </cell>
          <cell r="G28" t="str">
            <v>n.b.</v>
          </cell>
          <cell r="H28" t="str">
            <v>n.b.</v>
          </cell>
        </row>
      </sheetData>
      <sheetData sheetId="3">
        <row r="7">
          <cell r="A7" t="str">
            <v>P5</v>
          </cell>
        </row>
        <row r="8">
          <cell r="A8" t="str">
            <v>5.1*</v>
          </cell>
          <cell r="B8" t="str">
            <v>x</v>
          </cell>
          <cell r="G8" t="str">
            <v>n.b.</v>
          </cell>
        </row>
        <row r="9">
          <cell r="A9" t="str">
            <v>5.2</v>
          </cell>
          <cell r="G9" t="str">
            <v>n.b.</v>
          </cell>
        </row>
        <row r="10">
          <cell r="A10" t="str">
            <v>5.3</v>
          </cell>
          <cell r="G10" t="str">
            <v>n.b.</v>
          </cell>
        </row>
        <row r="11">
          <cell r="A11" t="str">
            <v>5.4*</v>
          </cell>
          <cell r="B11" t="str">
            <v>x</v>
          </cell>
          <cell r="G11" t="str">
            <v>n.b.</v>
          </cell>
        </row>
        <row r="12">
          <cell r="A12" t="str">
            <v>5.5*</v>
          </cell>
          <cell r="B12" t="str">
            <v>x</v>
          </cell>
          <cell r="G12" t="str">
            <v>n.b.</v>
          </cell>
        </row>
        <row r="13">
          <cell r="A13" t="str">
            <v>5.6</v>
          </cell>
          <cell r="G13" t="str">
            <v>n.b.</v>
          </cell>
        </row>
        <row r="14">
          <cell r="A14" t="str">
            <v>5.7</v>
          </cell>
          <cell r="G14" t="str">
            <v>n.b.</v>
          </cell>
        </row>
      </sheetData>
      <sheetData sheetId="4">
        <row r="8">
          <cell r="G8">
            <v>0</v>
          </cell>
          <cell r="H8">
            <v>0</v>
          </cell>
          <cell r="I8">
            <v>0</v>
          </cell>
          <cell r="J8">
            <v>0</v>
          </cell>
          <cell r="K8">
            <v>0</v>
          </cell>
          <cell r="L8">
            <v>0</v>
          </cell>
          <cell r="M8">
            <v>0</v>
          </cell>
          <cell r="N8">
            <v>0</v>
          </cell>
        </row>
        <row r="10">
          <cell r="A10" t="str">
            <v>6.1.1*</v>
          </cell>
          <cell r="B10" t="str">
            <v>x</v>
          </cell>
          <cell r="G10" t="str">
            <v>n.b.</v>
          </cell>
          <cell r="H10" t="str">
            <v>n.b.</v>
          </cell>
          <cell r="I10" t="str">
            <v>n.b.</v>
          </cell>
          <cell r="J10" t="str">
            <v>n.b.</v>
          </cell>
          <cell r="K10" t="str">
            <v>n.b.</v>
          </cell>
          <cell r="L10" t="str">
            <v>n.b.</v>
          </cell>
          <cell r="M10" t="str">
            <v>n.b.</v>
          </cell>
          <cell r="N10" t="str">
            <v>n.b.</v>
          </cell>
          <cell r="O10" t="str">
            <v>n.b.</v>
          </cell>
          <cell r="P10" t="str">
            <v>n.b.</v>
          </cell>
        </row>
        <row r="11">
          <cell r="A11" t="str">
            <v>6.1.2</v>
          </cell>
          <cell r="G11" t="str">
            <v>n.b.</v>
          </cell>
          <cell r="H11" t="str">
            <v>n.b.</v>
          </cell>
          <cell r="I11" t="str">
            <v>n.b.</v>
          </cell>
          <cell r="J11" t="str">
            <v>n.b.</v>
          </cell>
          <cell r="K11" t="str">
            <v>n.b.</v>
          </cell>
          <cell r="L11" t="str">
            <v>n.b.</v>
          </cell>
          <cell r="M11" t="str">
            <v>n.b.</v>
          </cell>
          <cell r="N11" t="str">
            <v>n.b.</v>
          </cell>
          <cell r="O11" t="str">
            <v>n.b.</v>
          </cell>
          <cell r="P11" t="str">
            <v>n.b.</v>
          </cell>
        </row>
        <row r="12">
          <cell r="A12" t="str">
            <v>6.1.3</v>
          </cell>
          <cell r="G12" t="str">
            <v>n.b.</v>
          </cell>
          <cell r="H12" t="str">
            <v>n.b.</v>
          </cell>
          <cell r="I12" t="str">
            <v>n.b.</v>
          </cell>
          <cell r="J12" t="str">
            <v>n.b.</v>
          </cell>
          <cell r="K12" t="str">
            <v>n.b.</v>
          </cell>
          <cell r="L12" t="str">
            <v>n.b.</v>
          </cell>
          <cell r="M12" t="str">
            <v>n.b.</v>
          </cell>
          <cell r="N12" t="str">
            <v>n.b.</v>
          </cell>
          <cell r="O12" t="str">
            <v>n.b.</v>
          </cell>
          <cell r="P12" t="str">
            <v>n.b.</v>
          </cell>
        </row>
        <row r="13">
          <cell r="A13" t="str">
            <v>6.1.4</v>
          </cell>
          <cell r="G13" t="str">
            <v>n.b.</v>
          </cell>
          <cell r="H13" t="str">
            <v>n.b.</v>
          </cell>
          <cell r="I13" t="str">
            <v>n.b.</v>
          </cell>
          <cell r="J13" t="str">
            <v>n.b.</v>
          </cell>
          <cell r="K13" t="str">
            <v>n.b.</v>
          </cell>
          <cell r="L13" t="str">
            <v>n.b.</v>
          </cell>
          <cell r="M13" t="str">
            <v>n.b.</v>
          </cell>
          <cell r="N13" t="str">
            <v>n.b.</v>
          </cell>
          <cell r="O13" t="str">
            <v>n.b.</v>
          </cell>
          <cell r="P13" t="str">
            <v>n.b.</v>
          </cell>
        </row>
        <row r="14">
          <cell r="A14" t="str">
            <v>6.1.5</v>
          </cell>
          <cell r="G14" t="str">
            <v>n.b.</v>
          </cell>
          <cell r="H14" t="str">
            <v>n.b.</v>
          </cell>
          <cell r="I14" t="str">
            <v>n.b.</v>
          </cell>
          <cell r="J14" t="str">
            <v>n.b.</v>
          </cell>
          <cell r="K14" t="str">
            <v>n.b.</v>
          </cell>
          <cell r="L14" t="str">
            <v>n.b.</v>
          </cell>
          <cell r="M14" t="str">
            <v>n.b.</v>
          </cell>
          <cell r="N14" t="str">
            <v>n.b.</v>
          </cell>
          <cell r="O14" t="str">
            <v>n.b.</v>
          </cell>
          <cell r="P14" t="str">
            <v>n.b.</v>
          </cell>
        </row>
        <row r="15">
          <cell r="A15" t="str">
            <v>6.2</v>
          </cell>
          <cell r="G15" t="str">
            <v>Score/Ocena</v>
          </cell>
        </row>
        <row r="16">
          <cell r="A16" t="str">
            <v>6.2.1*</v>
          </cell>
          <cell r="B16" t="str">
            <v>x</v>
          </cell>
          <cell r="G16" t="str">
            <v>n.b.</v>
          </cell>
          <cell r="H16" t="str">
            <v>n.b.</v>
          </cell>
          <cell r="I16" t="str">
            <v>n.b.</v>
          </cell>
          <cell r="J16" t="str">
            <v>n.b.</v>
          </cell>
          <cell r="K16" t="str">
            <v>n.b.</v>
          </cell>
          <cell r="L16" t="str">
            <v>n.b.</v>
          </cell>
          <cell r="M16" t="str">
            <v>n.b.</v>
          </cell>
          <cell r="N16" t="str">
            <v>n.b.</v>
          </cell>
          <cell r="O16" t="str">
            <v>n.b.</v>
          </cell>
          <cell r="P16" t="str">
            <v>n.b.</v>
          </cell>
        </row>
        <row r="17">
          <cell r="A17" t="str">
            <v>6.2.2</v>
          </cell>
          <cell r="G17" t="str">
            <v>n.b.</v>
          </cell>
          <cell r="H17" t="str">
            <v>n.b.</v>
          </cell>
          <cell r="I17" t="str">
            <v>n.b.</v>
          </cell>
          <cell r="J17" t="str">
            <v>n.b.</v>
          </cell>
          <cell r="K17" t="str">
            <v>n.b.</v>
          </cell>
          <cell r="L17" t="str">
            <v>n.b.</v>
          </cell>
          <cell r="M17" t="str">
            <v>n.b.</v>
          </cell>
          <cell r="N17" t="str">
            <v>n.b.</v>
          </cell>
          <cell r="O17" t="str">
            <v>n.b.</v>
          </cell>
          <cell r="P17" t="str">
            <v>n.b.</v>
          </cell>
        </row>
        <row r="18">
          <cell r="A18" t="str">
            <v>6.2.3*</v>
          </cell>
          <cell r="B18" t="str">
            <v>x</v>
          </cell>
          <cell r="G18" t="str">
            <v>n.b.</v>
          </cell>
          <cell r="H18" t="str">
            <v>n.b.</v>
          </cell>
          <cell r="I18" t="str">
            <v>n.b.</v>
          </cell>
          <cell r="J18" t="str">
            <v>n.b.</v>
          </cell>
          <cell r="K18" t="str">
            <v>n.b.</v>
          </cell>
          <cell r="L18" t="str">
            <v>n.b.</v>
          </cell>
          <cell r="M18" t="str">
            <v>n.b.</v>
          </cell>
          <cell r="N18" t="str">
            <v>n.b.</v>
          </cell>
          <cell r="O18" t="str">
            <v>n.b.</v>
          </cell>
          <cell r="P18" t="str">
            <v>n.b.</v>
          </cell>
        </row>
        <row r="19">
          <cell r="A19" t="str">
            <v>6.2.4*</v>
          </cell>
          <cell r="B19" t="str">
            <v>x</v>
          </cell>
          <cell r="G19" t="str">
            <v>n.b.</v>
          </cell>
          <cell r="H19" t="str">
            <v>n.b.</v>
          </cell>
          <cell r="I19" t="str">
            <v>n.b.</v>
          </cell>
          <cell r="J19" t="str">
            <v>n.b.</v>
          </cell>
          <cell r="K19" t="str">
            <v>n.b.</v>
          </cell>
          <cell r="L19" t="str">
            <v>n.b.</v>
          </cell>
          <cell r="M19" t="str">
            <v>n.b.</v>
          </cell>
          <cell r="N19" t="str">
            <v>n.b.</v>
          </cell>
          <cell r="O19" t="str">
            <v>n.b.</v>
          </cell>
          <cell r="P19" t="str">
            <v>n.b.</v>
          </cell>
        </row>
        <row r="20">
          <cell r="A20" t="str">
            <v>6.2.5</v>
          </cell>
          <cell r="G20" t="str">
            <v>n.b.</v>
          </cell>
          <cell r="H20" t="str">
            <v>n.b.</v>
          </cell>
          <cell r="I20" t="str">
            <v>n.b.</v>
          </cell>
          <cell r="J20" t="str">
            <v>n.b.</v>
          </cell>
          <cell r="K20" t="str">
            <v>n.b.</v>
          </cell>
          <cell r="L20" t="str">
            <v>n.b.</v>
          </cell>
          <cell r="M20" t="str">
            <v>n.b.</v>
          </cell>
          <cell r="N20" t="str">
            <v>n.b.</v>
          </cell>
          <cell r="O20" t="str">
            <v>n.b.</v>
          </cell>
          <cell r="P20" t="str">
            <v>n.b.</v>
          </cell>
        </row>
        <row r="21">
          <cell r="A21" t="str">
            <v>6.2.6</v>
          </cell>
          <cell r="G21" t="str">
            <v>n.b.</v>
          </cell>
          <cell r="H21" t="str">
            <v>n.b.</v>
          </cell>
          <cell r="I21" t="str">
            <v>n.b.</v>
          </cell>
          <cell r="J21" t="str">
            <v>n.b.</v>
          </cell>
          <cell r="K21" t="str">
            <v>n.b.</v>
          </cell>
          <cell r="L21" t="str">
            <v>n.b.</v>
          </cell>
          <cell r="M21" t="str">
            <v>n.b.</v>
          </cell>
          <cell r="N21" t="str">
            <v>n.b.</v>
          </cell>
          <cell r="O21" t="str">
            <v>n.b.</v>
          </cell>
          <cell r="P21" t="str">
            <v>n.b.</v>
          </cell>
        </row>
        <row r="22">
          <cell r="A22" t="str">
            <v>6.3</v>
          </cell>
          <cell r="G22" t="str">
            <v>Score/Ocena</v>
          </cell>
        </row>
        <row r="23">
          <cell r="A23" t="str">
            <v>6.3.1</v>
          </cell>
          <cell r="G23" t="str">
            <v>n.b.</v>
          </cell>
          <cell r="H23" t="str">
            <v>n.b.</v>
          </cell>
          <cell r="I23" t="str">
            <v>n.b.</v>
          </cell>
          <cell r="J23" t="str">
            <v>n.b.</v>
          </cell>
          <cell r="K23" t="str">
            <v>n.b.</v>
          </cell>
          <cell r="L23" t="str">
            <v>n.b.</v>
          </cell>
          <cell r="M23" t="str">
            <v>n.b.</v>
          </cell>
          <cell r="N23" t="str">
            <v>n.b.</v>
          </cell>
          <cell r="O23" t="str">
            <v>n.b.</v>
          </cell>
          <cell r="P23" t="str">
            <v>n.b.</v>
          </cell>
        </row>
        <row r="24">
          <cell r="A24" t="str">
            <v>6.3.2*</v>
          </cell>
          <cell r="B24" t="str">
            <v>x</v>
          </cell>
          <cell r="G24" t="str">
            <v>n.b.</v>
          </cell>
          <cell r="H24" t="str">
            <v>n.b.</v>
          </cell>
          <cell r="I24" t="str">
            <v>n.b.</v>
          </cell>
          <cell r="J24" t="str">
            <v>n.b.</v>
          </cell>
          <cell r="K24" t="str">
            <v>n.b.</v>
          </cell>
          <cell r="L24" t="str">
            <v>n.b.</v>
          </cell>
          <cell r="M24" t="str">
            <v>n.b.</v>
          </cell>
          <cell r="N24" t="str">
            <v>n.b.</v>
          </cell>
          <cell r="O24" t="str">
            <v>n.b.</v>
          </cell>
          <cell r="P24" t="str">
            <v>n.b.</v>
          </cell>
        </row>
        <row r="25">
          <cell r="A25" t="str">
            <v>6.3.3</v>
          </cell>
          <cell r="G25" t="str">
            <v>n.b.</v>
          </cell>
          <cell r="H25" t="str">
            <v>n.b.</v>
          </cell>
          <cell r="I25" t="str">
            <v>n.b.</v>
          </cell>
          <cell r="J25" t="str">
            <v>n.b.</v>
          </cell>
          <cell r="K25" t="str">
            <v>n.b.</v>
          </cell>
          <cell r="L25" t="str">
            <v>n.b.</v>
          </cell>
          <cell r="M25" t="str">
            <v>n.b.</v>
          </cell>
          <cell r="N25" t="str">
            <v>n.b.</v>
          </cell>
          <cell r="O25" t="str">
            <v>n.b.</v>
          </cell>
          <cell r="P25" t="str">
            <v>n.b.</v>
          </cell>
        </row>
        <row r="26">
          <cell r="A26" t="str">
            <v>6.4</v>
          </cell>
          <cell r="G26" t="str">
            <v>Score/Ocena</v>
          </cell>
        </row>
        <row r="27">
          <cell r="A27" t="str">
            <v>6.4.1</v>
          </cell>
          <cell r="G27" t="str">
            <v>n.b.</v>
          </cell>
          <cell r="H27" t="str">
            <v>n.b.</v>
          </cell>
          <cell r="I27" t="str">
            <v>n.b.</v>
          </cell>
          <cell r="J27" t="str">
            <v>n.b.</v>
          </cell>
          <cell r="K27" t="str">
            <v>n.b.</v>
          </cell>
          <cell r="L27" t="str">
            <v>n.b.</v>
          </cell>
          <cell r="M27" t="str">
            <v>n.b.</v>
          </cell>
          <cell r="N27" t="str">
            <v>n.b.</v>
          </cell>
          <cell r="O27" t="str">
            <v>n.b.</v>
          </cell>
          <cell r="P27" t="str">
            <v>n.b.</v>
          </cell>
        </row>
        <row r="28">
          <cell r="A28" t="str">
            <v>6.4.2*</v>
          </cell>
          <cell r="B28" t="str">
            <v>x</v>
          </cell>
          <cell r="G28" t="str">
            <v>n.b.</v>
          </cell>
          <cell r="H28" t="str">
            <v>n.b.</v>
          </cell>
          <cell r="I28" t="str">
            <v>n.b.</v>
          </cell>
          <cell r="J28" t="str">
            <v>n.b.</v>
          </cell>
          <cell r="K28" t="str">
            <v>n.b.</v>
          </cell>
          <cell r="L28" t="str">
            <v>n.b.</v>
          </cell>
          <cell r="M28" t="str">
            <v>n.b.</v>
          </cell>
          <cell r="N28" t="str">
            <v>n.b.</v>
          </cell>
          <cell r="O28" t="str">
            <v>n.b.</v>
          </cell>
          <cell r="P28" t="str">
            <v>n.b.</v>
          </cell>
        </row>
        <row r="29">
          <cell r="A29" t="str">
            <v>6.4.3</v>
          </cell>
          <cell r="G29" t="str">
            <v>n.b.</v>
          </cell>
          <cell r="H29" t="str">
            <v>n.b.</v>
          </cell>
          <cell r="I29" t="str">
            <v>n.b.</v>
          </cell>
          <cell r="J29" t="str">
            <v>n.b.</v>
          </cell>
          <cell r="K29" t="str">
            <v>n.b.</v>
          </cell>
          <cell r="L29" t="str">
            <v>n.b.</v>
          </cell>
          <cell r="M29" t="str">
            <v>n.b.</v>
          </cell>
          <cell r="N29" t="str">
            <v>n.b.</v>
          </cell>
          <cell r="O29" t="str">
            <v>n.b.</v>
          </cell>
          <cell r="P29" t="str">
            <v>n.b.</v>
          </cell>
        </row>
        <row r="30">
          <cell r="A30" t="str">
            <v>6.4.4</v>
          </cell>
          <cell r="G30" t="str">
            <v>n.b.</v>
          </cell>
          <cell r="H30" t="str">
            <v>n.b.</v>
          </cell>
          <cell r="I30" t="str">
            <v>n.b.</v>
          </cell>
          <cell r="J30" t="str">
            <v>n.b.</v>
          </cell>
          <cell r="K30" t="str">
            <v>n.b.</v>
          </cell>
          <cell r="L30" t="str">
            <v>n.b.</v>
          </cell>
          <cell r="M30" t="str">
            <v>n.b.</v>
          </cell>
          <cell r="N30" t="str">
            <v>n.b.</v>
          </cell>
          <cell r="O30" t="str">
            <v>n.b.</v>
          </cell>
          <cell r="P30" t="str">
            <v>n.b.</v>
          </cell>
        </row>
        <row r="31">
          <cell r="A31" t="str">
            <v>6.5</v>
          </cell>
          <cell r="G31" t="str">
            <v>Score/Ocena</v>
          </cell>
        </row>
        <row r="32">
          <cell r="A32" t="str">
            <v>6.5.1</v>
          </cell>
          <cell r="G32" t="str">
            <v>n.b.</v>
          </cell>
          <cell r="H32" t="str">
            <v>n.b.</v>
          </cell>
          <cell r="I32" t="str">
            <v>n.b.</v>
          </cell>
          <cell r="J32" t="str">
            <v>n.b.</v>
          </cell>
          <cell r="K32" t="str">
            <v>n.b.</v>
          </cell>
          <cell r="L32" t="str">
            <v>n.b.</v>
          </cell>
          <cell r="M32" t="str">
            <v>n.b.</v>
          </cell>
          <cell r="N32" t="str">
            <v>n.b.</v>
          </cell>
          <cell r="O32" t="str">
            <v>n.b.</v>
          </cell>
          <cell r="P32" t="str">
            <v>n.b.</v>
          </cell>
        </row>
        <row r="33">
          <cell r="A33" t="str">
            <v>6.5.2</v>
          </cell>
          <cell r="G33" t="str">
            <v>n.b.</v>
          </cell>
          <cell r="H33" t="str">
            <v>n.b.</v>
          </cell>
          <cell r="I33" t="str">
            <v>n.b.</v>
          </cell>
          <cell r="J33" t="str">
            <v>n.b.</v>
          </cell>
          <cell r="K33" t="str">
            <v>n.b.</v>
          </cell>
          <cell r="L33" t="str">
            <v>n.b.</v>
          </cell>
          <cell r="M33" t="str">
            <v>n.b.</v>
          </cell>
          <cell r="N33" t="str">
            <v>n.b.</v>
          </cell>
          <cell r="O33" t="str">
            <v>n.b.</v>
          </cell>
          <cell r="P33" t="str">
            <v>n.b.</v>
          </cell>
        </row>
        <row r="34">
          <cell r="A34" t="str">
            <v>6.5.3*</v>
          </cell>
          <cell r="B34" t="str">
            <v>x</v>
          </cell>
          <cell r="G34" t="str">
            <v>n.b.</v>
          </cell>
          <cell r="H34" t="str">
            <v>n.b.</v>
          </cell>
          <cell r="I34" t="str">
            <v>n.b.</v>
          </cell>
          <cell r="J34" t="str">
            <v>n.b.</v>
          </cell>
          <cell r="K34" t="str">
            <v>n.b.</v>
          </cell>
          <cell r="L34" t="str">
            <v>n.b.</v>
          </cell>
          <cell r="M34" t="str">
            <v>n.b.</v>
          </cell>
          <cell r="N34" t="str">
            <v>n.b.</v>
          </cell>
          <cell r="O34" t="str">
            <v>n.b.</v>
          </cell>
          <cell r="P34" t="str">
            <v>n.b.</v>
          </cell>
        </row>
        <row r="35">
          <cell r="A35" t="str">
            <v>6.5.4*</v>
          </cell>
          <cell r="B35" t="str">
            <v>x</v>
          </cell>
          <cell r="G35" t="str">
            <v>n.b.</v>
          </cell>
          <cell r="H35" t="str">
            <v>n.b.</v>
          </cell>
          <cell r="I35" t="str">
            <v>n.b.</v>
          </cell>
          <cell r="J35" t="str">
            <v>n.b.</v>
          </cell>
          <cell r="K35" t="str">
            <v>n.b.</v>
          </cell>
          <cell r="L35" t="str">
            <v>n.b.</v>
          </cell>
          <cell r="M35" t="str">
            <v>n.b.</v>
          </cell>
          <cell r="N35" t="str">
            <v>n.b.</v>
          </cell>
          <cell r="O35" t="str">
            <v>n.b.</v>
          </cell>
          <cell r="P35" t="str">
            <v>n.b.</v>
          </cell>
        </row>
        <row r="36">
          <cell r="A36" t="str">
            <v>6.6</v>
          </cell>
          <cell r="G36" t="str">
            <v>Score/Ocena</v>
          </cell>
        </row>
        <row r="37">
          <cell r="A37" t="str">
            <v>6.6.1*</v>
          </cell>
          <cell r="B37" t="str">
            <v>x</v>
          </cell>
          <cell r="G37" t="str">
            <v>n.b.</v>
          </cell>
          <cell r="H37" t="str">
            <v>n.b.</v>
          </cell>
          <cell r="I37" t="str">
            <v>n.b.</v>
          </cell>
          <cell r="J37" t="str">
            <v>n.b.</v>
          </cell>
          <cell r="K37" t="str">
            <v>n.b.</v>
          </cell>
          <cell r="L37" t="str">
            <v>n.b.</v>
          </cell>
          <cell r="M37" t="str">
            <v>n.b.</v>
          </cell>
          <cell r="N37" t="str">
            <v>n.b.</v>
          </cell>
          <cell r="O37" t="str">
            <v>n.b.</v>
          </cell>
          <cell r="P37" t="str">
            <v>n.b.</v>
          </cell>
        </row>
        <row r="38">
          <cell r="A38" t="str">
            <v>6.6.2</v>
          </cell>
          <cell r="G38" t="str">
            <v>n.b.</v>
          </cell>
          <cell r="H38" t="str">
            <v>n.b.</v>
          </cell>
          <cell r="I38" t="str">
            <v>n.b.</v>
          </cell>
          <cell r="J38" t="str">
            <v>n.b.</v>
          </cell>
          <cell r="K38" t="str">
            <v>n.b.</v>
          </cell>
          <cell r="L38" t="str">
            <v>n.b.</v>
          </cell>
          <cell r="M38" t="str">
            <v>n.b.</v>
          </cell>
          <cell r="N38" t="str">
            <v>n.b.</v>
          </cell>
          <cell r="O38" t="str">
            <v>n.b.</v>
          </cell>
          <cell r="P38" t="str">
            <v>n.b.</v>
          </cell>
        </row>
        <row r="39">
          <cell r="A39" t="str">
            <v>6.6.3</v>
          </cell>
          <cell r="G39" t="str">
            <v>n.b.</v>
          </cell>
          <cell r="H39" t="str">
            <v>n.b.</v>
          </cell>
          <cell r="I39" t="str">
            <v>n.b.</v>
          </cell>
          <cell r="J39" t="str">
            <v>n.b.</v>
          </cell>
          <cell r="K39" t="str">
            <v>n.b.</v>
          </cell>
          <cell r="L39" t="str">
            <v>n.b.</v>
          </cell>
          <cell r="M39" t="str">
            <v>n.b.</v>
          </cell>
          <cell r="N39" t="str">
            <v>n.b.</v>
          </cell>
          <cell r="O39" t="str">
            <v>n.b.</v>
          </cell>
          <cell r="P39" t="str">
            <v>n.b.</v>
          </cell>
        </row>
        <row r="40">
          <cell r="A40" t="str">
            <v>6.6.4</v>
          </cell>
          <cell r="G40" t="str">
            <v>n.b.</v>
          </cell>
          <cell r="H40" t="str">
            <v>n.b.</v>
          </cell>
          <cell r="I40" t="str">
            <v>n.b.</v>
          </cell>
          <cell r="J40" t="str">
            <v>n.b.</v>
          </cell>
          <cell r="K40" t="str">
            <v>n.b.</v>
          </cell>
          <cell r="L40" t="str">
            <v>n.b.</v>
          </cell>
          <cell r="M40" t="str">
            <v>n.b.</v>
          </cell>
          <cell r="N40" t="str">
            <v>n.b.</v>
          </cell>
          <cell r="O40" t="str">
            <v>n.b.</v>
          </cell>
          <cell r="P40" t="str">
            <v>n.b.</v>
          </cell>
        </row>
      </sheetData>
      <sheetData sheetId="5">
        <row r="7">
          <cell r="A7" t="str">
            <v>P7</v>
          </cell>
        </row>
        <row r="8">
          <cell r="A8" t="str">
            <v>7.1*</v>
          </cell>
          <cell r="B8" t="str">
            <v>x</v>
          </cell>
          <cell r="F8" t="str">
            <v>n.b.</v>
          </cell>
        </row>
        <row r="9">
          <cell r="A9" t="str">
            <v>7.2</v>
          </cell>
          <cell r="F9" t="str">
            <v>n.b.</v>
          </cell>
        </row>
        <row r="10">
          <cell r="A10" t="str">
            <v>7.3*</v>
          </cell>
          <cell r="B10" t="str">
            <v>x</v>
          </cell>
          <cell r="F10" t="str">
            <v>n.b.</v>
          </cell>
        </row>
        <row r="11">
          <cell r="A11" t="str">
            <v>7.4</v>
          </cell>
          <cell r="F11" t="str">
            <v>n.b.</v>
          </cell>
        </row>
        <row r="12">
          <cell r="A12" t="str">
            <v>7.5</v>
          </cell>
          <cell r="F12" t="str">
            <v>n.b.</v>
          </cell>
        </row>
        <row r="13">
          <cell r="A13" t="str">
            <v>7.6</v>
          </cell>
          <cell r="F13" t="str">
            <v>n.b.</v>
          </cell>
        </row>
      </sheetData>
      <sheetData sheetId="6"/>
      <sheetData sheetId="7"/>
      <sheetData sheetId="8">
        <row r="6">
          <cell r="F6">
            <v>0</v>
          </cell>
        </row>
      </sheetData>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17.x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55" Type="http://schemas.openxmlformats.org/officeDocument/2006/relationships/ctrlProp" Target="../ctrlProps/ctrlProp146.xml"/><Relationship Id="rId63" Type="http://schemas.openxmlformats.org/officeDocument/2006/relationships/ctrlProp" Target="../ctrlProps/ctrlProp154.xml"/><Relationship Id="rId68" Type="http://schemas.openxmlformats.org/officeDocument/2006/relationships/ctrlProp" Target="../ctrlProps/ctrlProp159.xml"/><Relationship Id="rId76" Type="http://schemas.openxmlformats.org/officeDocument/2006/relationships/ctrlProp" Target="../ctrlProps/ctrlProp167.xml"/><Relationship Id="rId84" Type="http://schemas.openxmlformats.org/officeDocument/2006/relationships/ctrlProp" Target="../ctrlProps/ctrlProp175.xml"/><Relationship Id="rId89" Type="http://schemas.openxmlformats.org/officeDocument/2006/relationships/ctrlProp" Target="../ctrlProps/ctrlProp180.xml"/><Relationship Id="rId97" Type="http://schemas.openxmlformats.org/officeDocument/2006/relationships/ctrlProp" Target="../ctrlProps/ctrlProp188.xml"/><Relationship Id="rId7" Type="http://schemas.openxmlformats.org/officeDocument/2006/relationships/ctrlProp" Target="../ctrlProps/ctrlProp98.xml"/><Relationship Id="rId71" Type="http://schemas.openxmlformats.org/officeDocument/2006/relationships/ctrlProp" Target="../ctrlProps/ctrlProp162.xml"/><Relationship Id="rId92" Type="http://schemas.openxmlformats.org/officeDocument/2006/relationships/ctrlProp" Target="../ctrlProps/ctrlProp183.xml"/><Relationship Id="rId2" Type="http://schemas.openxmlformats.org/officeDocument/2006/relationships/drawing" Target="../drawings/drawing2.x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8" Type="http://schemas.openxmlformats.org/officeDocument/2006/relationships/ctrlProp" Target="../ctrlProps/ctrlProp149.xml"/><Relationship Id="rId66" Type="http://schemas.openxmlformats.org/officeDocument/2006/relationships/ctrlProp" Target="../ctrlProps/ctrlProp157.xml"/><Relationship Id="rId74" Type="http://schemas.openxmlformats.org/officeDocument/2006/relationships/ctrlProp" Target="../ctrlProps/ctrlProp165.xml"/><Relationship Id="rId79" Type="http://schemas.openxmlformats.org/officeDocument/2006/relationships/ctrlProp" Target="../ctrlProps/ctrlProp170.xml"/><Relationship Id="rId87" Type="http://schemas.openxmlformats.org/officeDocument/2006/relationships/ctrlProp" Target="../ctrlProps/ctrlProp178.xml"/><Relationship Id="rId5" Type="http://schemas.openxmlformats.org/officeDocument/2006/relationships/ctrlProp" Target="../ctrlProps/ctrlProp96.xml"/><Relationship Id="rId61" Type="http://schemas.openxmlformats.org/officeDocument/2006/relationships/ctrlProp" Target="../ctrlProps/ctrlProp152.xml"/><Relationship Id="rId82" Type="http://schemas.openxmlformats.org/officeDocument/2006/relationships/ctrlProp" Target="../ctrlProps/ctrlProp173.xml"/><Relationship Id="rId90" Type="http://schemas.openxmlformats.org/officeDocument/2006/relationships/ctrlProp" Target="../ctrlProps/ctrlProp181.xml"/><Relationship Id="rId95" Type="http://schemas.openxmlformats.org/officeDocument/2006/relationships/ctrlProp" Target="../ctrlProps/ctrlProp186.xml"/><Relationship Id="rId19" Type="http://schemas.openxmlformats.org/officeDocument/2006/relationships/ctrlProp" Target="../ctrlProps/ctrlProp11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77" Type="http://schemas.openxmlformats.org/officeDocument/2006/relationships/ctrlProp" Target="../ctrlProps/ctrlProp168.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80" Type="http://schemas.openxmlformats.org/officeDocument/2006/relationships/ctrlProp" Target="../ctrlProps/ctrlProp171.xml"/><Relationship Id="rId85" Type="http://schemas.openxmlformats.org/officeDocument/2006/relationships/ctrlProp" Target="../ctrlProps/ctrlProp176.xml"/><Relationship Id="rId93" Type="http://schemas.openxmlformats.org/officeDocument/2006/relationships/ctrlProp" Target="../ctrlProps/ctrlProp184.xml"/><Relationship Id="rId3" Type="http://schemas.openxmlformats.org/officeDocument/2006/relationships/vmlDrawing" Target="../drawings/vmlDrawing2.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70" Type="http://schemas.openxmlformats.org/officeDocument/2006/relationships/ctrlProp" Target="../ctrlProps/ctrlProp161.xml"/><Relationship Id="rId75" Type="http://schemas.openxmlformats.org/officeDocument/2006/relationships/ctrlProp" Target="../ctrlProps/ctrlProp166.xml"/><Relationship Id="rId83" Type="http://schemas.openxmlformats.org/officeDocument/2006/relationships/ctrlProp" Target="../ctrlProps/ctrlProp174.xml"/><Relationship Id="rId88" Type="http://schemas.openxmlformats.org/officeDocument/2006/relationships/ctrlProp" Target="../ctrlProps/ctrlProp179.xml"/><Relationship Id="rId91" Type="http://schemas.openxmlformats.org/officeDocument/2006/relationships/ctrlProp" Target="../ctrlProps/ctrlProp182.xml"/><Relationship Id="rId96" Type="http://schemas.openxmlformats.org/officeDocument/2006/relationships/ctrlProp" Target="../ctrlProps/ctrlProp187.xml"/><Relationship Id="rId1" Type="http://schemas.openxmlformats.org/officeDocument/2006/relationships/printerSettings" Target="../printerSettings/printerSettings2.bin"/><Relationship Id="rId6" Type="http://schemas.openxmlformats.org/officeDocument/2006/relationships/ctrlProp" Target="../ctrlProps/ctrlProp97.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10" Type="http://schemas.openxmlformats.org/officeDocument/2006/relationships/ctrlProp" Target="../ctrlProps/ctrlProp101.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73" Type="http://schemas.openxmlformats.org/officeDocument/2006/relationships/ctrlProp" Target="../ctrlProps/ctrlProp164.xml"/><Relationship Id="rId78" Type="http://schemas.openxmlformats.org/officeDocument/2006/relationships/ctrlProp" Target="../ctrlProps/ctrlProp169.xml"/><Relationship Id="rId81" Type="http://schemas.openxmlformats.org/officeDocument/2006/relationships/ctrlProp" Target="../ctrlProps/ctrlProp172.xml"/><Relationship Id="rId86" Type="http://schemas.openxmlformats.org/officeDocument/2006/relationships/ctrlProp" Target="../ctrlProps/ctrlProp177.xml"/><Relationship Id="rId94" Type="http://schemas.openxmlformats.org/officeDocument/2006/relationships/ctrlProp" Target="../ctrlProps/ctrlProp185.xml"/><Relationship Id="rId4" Type="http://schemas.openxmlformats.org/officeDocument/2006/relationships/ctrlProp" Target="../ctrlProps/ctrlProp95.xml"/><Relationship Id="rId9" Type="http://schemas.openxmlformats.org/officeDocument/2006/relationships/ctrlProp" Target="../ctrlProps/ctrlProp100.xml"/><Relationship Id="rId13" Type="http://schemas.openxmlformats.org/officeDocument/2006/relationships/ctrlProp" Target="../ctrlProps/ctrlProp104.xml"/><Relationship Id="rId18" Type="http://schemas.openxmlformats.org/officeDocument/2006/relationships/ctrlProp" Target="../ctrlProps/ctrlProp109.xml"/><Relationship Id="rId39" Type="http://schemas.openxmlformats.org/officeDocument/2006/relationships/ctrlProp" Target="../ctrlProps/ctrlProp13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H117"/>
  <sheetViews>
    <sheetView view="pageBreakPreview" zoomScale="120" zoomScaleNormal="120" zoomScaleSheetLayoutView="120" workbookViewId="0">
      <pane ySplit="3" topLeftCell="A34" activePane="bottomLeft" state="frozen"/>
      <selection pane="bottomLeft" activeCell="A106" sqref="A106"/>
    </sheetView>
  </sheetViews>
  <sheetFormatPr defaultRowHeight="15.75" x14ac:dyDescent="0.3"/>
  <cols>
    <col min="1" max="1" width="20.85546875" style="3" customWidth="1"/>
    <col min="2" max="2" width="12.42578125" style="3" customWidth="1"/>
    <col min="3" max="3" width="13.7109375" style="3" customWidth="1"/>
    <col min="4" max="4" width="17.5703125" style="3" customWidth="1"/>
    <col min="5" max="5" width="11.140625" style="3" bestFit="1" customWidth="1"/>
    <col min="6" max="6" width="11.42578125" style="3" customWidth="1"/>
    <col min="7" max="7" width="9.140625" style="4"/>
    <col min="8" max="8" width="10.5703125" style="4" customWidth="1"/>
    <col min="9" max="9" width="6" customWidth="1"/>
  </cols>
  <sheetData>
    <row r="2" spans="1:8" ht="15.75" customHeight="1" x14ac:dyDescent="0.3"/>
    <row r="3" spans="1:8" ht="9" customHeight="1" x14ac:dyDescent="0.3"/>
    <row r="4" spans="1:8" s="5" customFormat="1" ht="171" customHeight="1" x14ac:dyDescent="0.25">
      <c r="A4" s="414"/>
      <c r="B4" s="414"/>
      <c r="C4" s="414"/>
      <c r="D4" s="414"/>
      <c r="E4" s="414"/>
      <c r="F4" s="414"/>
      <c r="G4" s="414"/>
      <c r="H4" s="414"/>
    </row>
    <row r="5" spans="1:8" s="5" customFormat="1" ht="249.95" customHeight="1" x14ac:dyDescent="0.25">
      <c r="A5" s="414" t="s">
        <v>76</v>
      </c>
      <c r="B5" s="414"/>
      <c r="C5" s="414"/>
      <c r="D5" s="414"/>
      <c r="E5" s="414"/>
      <c r="F5" s="414"/>
      <c r="G5" s="414"/>
      <c r="H5" s="414"/>
    </row>
    <row r="6" spans="1:8" s="5" customFormat="1" ht="3" customHeight="1" x14ac:dyDescent="0.25">
      <c r="A6" s="6"/>
      <c r="B6" s="6"/>
      <c r="C6" s="6"/>
      <c r="D6" s="6"/>
      <c r="E6" s="6"/>
      <c r="F6" s="6"/>
      <c r="G6" s="6"/>
      <c r="H6" s="6"/>
    </row>
    <row r="7" spans="1:8" x14ac:dyDescent="0.3">
      <c r="A7" s="7"/>
      <c r="B7" s="8"/>
      <c r="C7" s="8"/>
      <c r="D7" s="8"/>
      <c r="E7" s="8"/>
      <c r="F7" s="8"/>
      <c r="G7" s="8"/>
      <c r="H7" s="9"/>
    </row>
    <row r="8" spans="1:8" x14ac:dyDescent="0.3">
      <c r="A8" s="10"/>
      <c r="B8" s="16" t="s">
        <v>18</v>
      </c>
      <c r="G8" s="3"/>
      <c r="H8" s="11"/>
    </row>
    <row r="9" spans="1:8" x14ac:dyDescent="0.3">
      <c r="A9" s="12"/>
      <c r="B9" s="13"/>
      <c r="C9" s="13"/>
      <c r="D9" s="13"/>
      <c r="E9" s="13"/>
      <c r="F9" s="13"/>
      <c r="G9" s="13"/>
      <c r="H9" s="14"/>
    </row>
    <row r="10" spans="1:8" ht="15" customHeight="1" x14ac:dyDescent="0.25">
      <c r="A10" s="420" t="s">
        <v>17</v>
      </c>
      <c r="B10" s="421"/>
      <c r="C10" s="421"/>
      <c r="D10" s="421"/>
      <c r="E10" s="421"/>
      <c r="F10" s="421"/>
      <c r="G10" s="421"/>
      <c r="H10" s="422"/>
    </row>
    <row r="11" spans="1:8" ht="15" customHeight="1" x14ac:dyDescent="0.25">
      <c r="A11" s="24" t="s">
        <v>0</v>
      </c>
      <c r="B11" s="411"/>
      <c r="C11" s="411"/>
      <c r="D11" s="25" t="s">
        <v>3</v>
      </c>
      <c r="E11" s="455"/>
      <c r="F11" s="455"/>
      <c r="G11" s="455"/>
      <c r="H11" s="456"/>
    </row>
    <row r="12" spans="1:8" ht="15" customHeight="1" x14ac:dyDescent="0.25">
      <c r="A12" s="26" t="s">
        <v>4</v>
      </c>
      <c r="B12" s="426"/>
      <c r="C12" s="426"/>
      <c r="D12" s="27" t="s">
        <v>79</v>
      </c>
      <c r="E12" s="457"/>
      <c r="F12" s="457"/>
      <c r="G12" s="457"/>
      <c r="H12" s="458"/>
    </row>
    <row r="13" spans="1:8" ht="15" customHeight="1" x14ac:dyDescent="0.25">
      <c r="A13" s="420" t="s">
        <v>19</v>
      </c>
      <c r="B13" s="421"/>
      <c r="C13" s="421"/>
      <c r="D13" s="421"/>
      <c r="E13" s="421"/>
      <c r="F13" s="421"/>
      <c r="G13" s="421"/>
      <c r="H13" s="422"/>
    </row>
    <row r="14" spans="1:8" ht="15" customHeight="1" x14ac:dyDescent="0.25">
      <c r="A14" s="28" t="s">
        <v>37</v>
      </c>
      <c r="B14" s="447"/>
      <c r="C14" s="447"/>
      <c r="D14" s="447"/>
      <c r="E14" s="447"/>
      <c r="F14" s="447"/>
      <c r="G14" s="447"/>
      <c r="H14" s="448"/>
    </row>
    <row r="15" spans="1:8" ht="15" customHeight="1" x14ac:dyDescent="0.25">
      <c r="A15" s="28" t="s">
        <v>80</v>
      </c>
      <c r="B15" s="447"/>
      <c r="C15" s="447"/>
      <c r="D15" s="447"/>
      <c r="E15" s="447"/>
      <c r="F15" s="447"/>
      <c r="G15" s="447"/>
      <c r="H15" s="448"/>
    </row>
    <row r="16" spans="1:8" ht="15" customHeight="1" x14ac:dyDescent="0.25">
      <c r="A16" s="28" t="s">
        <v>81</v>
      </c>
      <c r="B16" s="447"/>
      <c r="C16" s="447"/>
      <c r="D16" s="447"/>
      <c r="E16" s="447"/>
      <c r="F16" s="447"/>
      <c r="G16" s="447"/>
      <c r="H16" s="448"/>
    </row>
    <row r="17" spans="1:8" ht="15" customHeight="1" x14ac:dyDescent="0.25">
      <c r="A17" s="28" t="s">
        <v>82</v>
      </c>
      <c r="B17" s="447"/>
      <c r="C17" s="447"/>
      <c r="D17" s="447"/>
      <c r="E17" s="447"/>
      <c r="F17" s="447"/>
      <c r="G17" s="447"/>
      <c r="H17" s="448"/>
    </row>
    <row r="18" spans="1:8" ht="15" customHeight="1" x14ac:dyDescent="0.25">
      <c r="A18" s="28" t="s">
        <v>83</v>
      </c>
      <c r="B18" s="447"/>
      <c r="C18" s="447"/>
      <c r="D18" s="447"/>
      <c r="E18" s="447"/>
      <c r="F18" s="447"/>
      <c r="G18" s="447"/>
      <c r="H18" s="448"/>
    </row>
    <row r="19" spans="1:8" ht="15" customHeight="1" x14ac:dyDescent="0.25">
      <c r="A19" s="29" t="s">
        <v>3</v>
      </c>
      <c r="B19" s="459"/>
      <c r="C19" s="459"/>
      <c r="D19" s="459"/>
      <c r="E19" s="459"/>
      <c r="F19" s="459"/>
      <c r="G19" s="459"/>
      <c r="H19" s="460"/>
    </row>
    <row r="20" spans="1:8" ht="15" customHeight="1" x14ac:dyDescent="0.25">
      <c r="A20" s="420" t="s">
        <v>90</v>
      </c>
      <c r="B20" s="421"/>
      <c r="C20" s="421"/>
      <c r="D20" s="421"/>
      <c r="E20" s="421"/>
      <c r="F20" s="421"/>
      <c r="G20" s="421"/>
      <c r="H20" s="422"/>
    </row>
    <row r="21" spans="1:8" ht="12" customHeight="1" x14ac:dyDescent="0.25">
      <c r="A21" s="413"/>
      <c r="B21" s="411" t="s">
        <v>0</v>
      </c>
      <c r="C21" s="411"/>
      <c r="D21" s="411" t="s">
        <v>4</v>
      </c>
      <c r="E21" s="411" t="s">
        <v>1</v>
      </c>
      <c r="F21" s="411"/>
      <c r="G21" s="411" t="s">
        <v>3</v>
      </c>
      <c r="H21" s="412"/>
    </row>
    <row r="22" spans="1:8" ht="12.75" customHeight="1" x14ac:dyDescent="0.25">
      <c r="A22" s="413"/>
      <c r="B22" s="411"/>
      <c r="C22" s="411"/>
      <c r="D22" s="411"/>
      <c r="E22" s="30" t="s">
        <v>2</v>
      </c>
      <c r="F22" s="30" t="s">
        <v>16</v>
      </c>
      <c r="G22" s="411"/>
      <c r="H22" s="412"/>
    </row>
    <row r="23" spans="1:8" ht="15" customHeight="1" x14ac:dyDescent="0.25">
      <c r="A23" s="28" t="s">
        <v>84</v>
      </c>
      <c r="B23" s="411"/>
      <c r="C23" s="411"/>
      <c r="D23" s="30"/>
      <c r="E23" s="30"/>
      <c r="F23" s="30"/>
      <c r="G23" s="411"/>
      <c r="H23" s="412"/>
    </row>
    <row r="24" spans="1:8" ht="15" customHeight="1" x14ac:dyDescent="0.25">
      <c r="A24" s="28" t="s">
        <v>85</v>
      </c>
      <c r="B24" s="411"/>
      <c r="C24" s="411"/>
      <c r="D24" s="30"/>
      <c r="E24" s="30"/>
      <c r="F24" s="30"/>
      <c r="G24" s="411"/>
      <c r="H24" s="412"/>
    </row>
    <row r="25" spans="1:8" ht="15" customHeight="1" x14ac:dyDescent="0.25">
      <c r="A25" s="28" t="s">
        <v>86</v>
      </c>
      <c r="B25" s="411"/>
      <c r="C25" s="411"/>
      <c r="D25" s="30"/>
      <c r="E25" s="30"/>
      <c r="F25" s="30"/>
      <c r="G25" s="411"/>
      <c r="H25" s="412"/>
    </row>
    <row r="26" spans="1:8" ht="15" customHeight="1" x14ac:dyDescent="0.25">
      <c r="A26" s="28" t="s">
        <v>87</v>
      </c>
      <c r="B26" s="411"/>
      <c r="C26" s="411"/>
      <c r="D26" s="30"/>
      <c r="E26" s="30"/>
      <c r="F26" s="30"/>
      <c r="G26" s="411"/>
      <c r="H26" s="412"/>
    </row>
    <row r="27" spans="1:8" ht="15" customHeight="1" x14ac:dyDescent="0.25">
      <c r="A27" s="28" t="s">
        <v>88</v>
      </c>
      <c r="B27" s="411"/>
      <c r="C27" s="411"/>
      <c r="D27" s="30"/>
      <c r="E27" s="30"/>
      <c r="F27" s="30"/>
      <c r="G27" s="411"/>
      <c r="H27" s="412"/>
    </row>
    <row r="28" spans="1:8" ht="15" customHeight="1" x14ac:dyDescent="0.25">
      <c r="A28" s="29" t="s">
        <v>89</v>
      </c>
      <c r="B28" s="426"/>
      <c r="C28" s="426"/>
      <c r="D28" s="31"/>
      <c r="E28" s="31"/>
      <c r="F28" s="31"/>
      <c r="G28" s="426"/>
      <c r="H28" s="427"/>
    </row>
    <row r="29" spans="1:8" ht="15" customHeight="1" x14ac:dyDescent="0.25">
      <c r="A29" s="463" t="s">
        <v>20</v>
      </c>
      <c r="B29" s="464"/>
      <c r="C29" s="464"/>
      <c r="D29" s="464"/>
      <c r="E29" s="464"/>
      <c r="F29" s="464"/>
      <c r="G29" s="464"/>
      <c r="H29" s="465"/>
    </row>
    <row r="30" spans="1:8" ht="15" customHeight="1" x14ac:dyDescent="0.25">
      <c r="A30" s="32" t="s">
        <v>5</v>
      </c>
      <c r="B30" s="466"/>
      <c r="C30" s="466"/>
      <c r="D30" s="466"/>
      <c r="E30" s="466"/>
      <c r="F30" s="466"/>
      <c r="G30" s="466"/>
      <c r="H30" s="467"/>
    </row>
    <row r="31" spans="1:8" ht="15" customHeight="1" x14ac:dyDescent="0.25">
      <c r="A31" s="32" t="s">
        <v>6</v>
      </c>
      <c r="B31" s="466"/>
      <c r="C31" s="466"/>
      <c r="D31" s="466"/>
      <c r="E31" s="466"/>
      <c r="F31" s="466"/>
      <c r="G31" s="466"/>
      <c r="H31" s="467"/>
    </row>
    <row r="32" spans="1:8" ht="15" customHeight="1" x14ac:dyDescent="0.25">
      <c r="A32" s="33" t="s">
        <v>77</v>
      </c>
      <c r="B32" s="466"/>
      <c r="C32" s="466"/>
      <c r="D32" s="466"/>
      <c r="E32" s="466"/>
      <c r="F32" s="466"/>
      <c r="G32" s="466"/>
      <c r="H32" s="467"/>
    </row>
    <row r="33" spans="1:8" ht="24.75" customHeight="1" x14ac:dyDescent="0.25">
      <c r="A33" s="33" t="s">
        <v>78</v>
      </c>
      <c r="B33" s="466"/>
      <c r="C33" s="466"/>
      <c r="D33" s="466"/>
      <c r="E33" s="466"/>
      <c r="F33" s="466"/>
      <c r="G33" s="466"/>
      <c r="H33" s="467"/>
    </row>
    <row r="34" spans="1:8" ht="15" customHeight="1" x14ac:dyDescent="0.25">
      <c r="A34" s="32" t="s">
        <v>7</v>
      </c>
      <c r="B34" s="466"/>
      <c r="C34" s="466"/>
      <c r="D34" s="466"/>
      <c r="E34" s="466"/>
      <c r="F34" s="466"/>
      <c r="G34" s="466"/>
      <c r="H34" s="467"/>
    </row>
    <row r="35" spans="1:8" ht="15" customHeight="1" x14ac:dyDescent="0.3">
      <c r="A35" s="34" t="s">
        <v>8</v>
      </c>
      <c r="B35" s="35"/>
      <c r="C35" s="457"/>
      <c r="D35" s="457"/>
      <c r="E35" s="457"/>
      <c r="F35" s="457"/>
      <c r="G35" s="457"/>
      <c r="H35" s="458"/>
    </row>
    <row r="36" spans="1:8" ht="15" customHeight="1" x14ac:dyDescent="0.25">
      <c r="A36" s="420" t="s">
        <v>9</v>
      </c>
      <c r="B36" s="421"/>
      <c r="C36" s="421"/>
      <c r="D36" s="421"/>
      <c r="E36" s="421"/>
      <c r="F36" s="421"/>
      <c r="G36" s="421"/>
      <c r="H36" s="422"/>
    </row>
    <row r="37" spans="1:8" ht="15" customHeight="1" x14ac:dyDescent="0.3">
      <c r="A37" s="36" t="s">
        <v>11</v>
      </c>
      <c r="B37" s="37"/>
      <c r="C37" s="37"/>
      <c r="D37" s="455"/>
      <c r="E37" s="455"/>
      <c r="F37" s="455"/>
      <c r="G37" s="455"/>
      <c r="H37" s="456"/>
    </row>
    <row r="38" spans="1:8" ht="15" customHeight="1" x14ac:dyDescent="0.3">
      <c r="A38" s="36" t="s">
        <v>12</v>
      </c>
      <c r="B38" s="37"/>
      <c r="C38" s="37"/>
      <c r="D38" s="455"/>
      <c r="E38" s="455"/>
      <c r="F38" s="455"/>
      <c r="G38" s="455"/>
      <c r="H38" s="456"/>
    </row>
    <row r="39" spans="1:8" ht="15" customHeight="1" x14ac:dyDescent="0.25">
      <c r="A39" s="471" t="s">
        <v>13</v>
      </c>
      <c r="B39" s="447"/>
      <c r="C39" s="447"/>
      <c r="D39" s="455"/>
      <c r="E39" s="455"/>
      <c r="F39" s="455"/>
      <c r="G39" s="455"/>
      <c r="H39" s="456"/>
    </row>
    <row r="40" spans="1:8" ht="15" customHeight="1" x14ac:dyDescent="0.25">
      <c r="A40" s="471" t="s">
        <v>10</v>
      </c>
      <c r="B40" s="447"/>
      <c r="C40" s="447"/>
      <c r="D40" s="455"/>
      <c r="E40" s="455"/>
      <c r="F40" s="455"/>
      <c r="G40" s="455"/>
      <c r="H40" s="456"/>
    </row>
    <row r="41" spans="1:8" ht="15" customHeight="1" x14ac:dyDescent="0.3">
      <c r="A41" s="38" t="s">
        <v>14</v>
      </c>
      <c r="B41" s="35"/>
      <c r="C41" s="35"/>
      <c r="D41" s="31" t="s">
        <v>91</v>
      </c>
      <c r="E41" s="31"/>
      <c r="F41" s="426" t="s">
        <v>92</v>
      </c>
      <c r="G41" s="426"/>
      <c r="H41" s="39"/>
    </row>
    <row r="42" spans="1:8" ht="15" customHeight="1" x14ac:dyDescent="0.25">
      <c r="A42" s="420" t="s">
        <v>15</v>
      </c>
      <c r="B42" s="421"/>
      <c r="C42" s="421"/>
      <c r="D42" s="421"/>
      <c r="E42" s="421"/>
      <c r="F42" s="421"/>
      <c r="G42" s="421"/>
      <c r="H42" s="422"/>
    </row>
    <row r="43" spans="1:8" s="15" customFormat="1" ht="15" customHeight="1" x14ac:dyDescent="0.3">
      <c r="A43" s="40" t="s">
        <v>93</v>
      </c>
      <c r="B43" s="472"/>
      <c r="C43" s="472"/>
      <c r="D43" s="41" t="s">
        <v>87</v>
      </c>
      <c r="E43" s="472"/>
      <c r="F43" s="472"/>
      <c r="G43" s="472"/>
      <c r="H43" s="478"/>
    </row>
    <row r="44" spans="1:8" s="15" customFormat="1" ht="15" customHeight="1" x14ac:dyDescent="0.3">
      <c r="A44" s="24" t="s">
        <v>85</v>
      </c>
      <c r="B44" s="472"/>
      <c r="C44" s="472"/>
      <c r="D44" s="41" t="s">
        <v>88</v>
      </c>
      <c r="E44" s="472"/>
      <c r="F44" s="472"/>
      <c r="G44" s="472"/>
      <c r="H44" s="478"/>
    </row>
    <row r="45" spans="1:8" s="15" customFormat="1" ht="15" customHeight="1" x14ac:dyDescent="0.3">
      <c r="A45" s="26" t="s">
        <v>86</v>
      </c>
      <c r="B45" s="477"/>
      <c r="C45" s="477"/>
      <c r="D45" s="42" t="s">
        <v>89</v>
      </c>
      <c r="E45" s="477"/>
      <c r="F45" s="477"/>
      <c r="G45" s="477"/>
      <c r="H45" s="479"/>
    </row>
    <row r="46" spans="1:8" ht="15" x14ac:dyDescent="0.25">
      <c r="A46" s="468" t="s">
        <v>71</v>
      </c>
      <c r="B46" s="469"/>
      <c r="C46" s="469"/>
      <c r="D46" s="469"/>
      <c r="E46" s="469"/>
      <c r="F46" s="469"/>
      <c r="G46" s="469"/>
      <c r="H46" s="470"/>
    </row>
    <row r="47" spans="1:8" x14ac:dyDescent="0.3">
      <c r="A47" s="18" t="s">
        <v>21</v>
      </c>
      <c r="B47" s="8"/>
      <c r="C47" s="8"/>
      <c r="D47" s="8"/>
      <c r="E47" s="8"/>
      <c r="F47" s="8"/>
      <c r="G47" s="8"/>
      <c r="H47" s="9"/>
    </row>
    <row r="48" spans="1:8" x14ac:dyDescent="0.3">
      <c r="A48" s="10"/>
      <c r="G48" s="3"/>
      <c r="H48" s="11"/>
    </row>
    <row r="49" spans="1:8" x14ac:dyDescent="0.3">
      <c r="A49" s="10"/>
      <c r="G49" s="3"/>
      <c r="H49" s="11"/>
    </row>
    <row r="50" spans="1:8" x14ac:dyDescent="0.3">
      <c r="A50" s="10"/>
      <c r="G50" s="3"/>
      <c r="H50" s="11"/>
    </row>
    <row r="51" spans="1:8" x14ac:dyDescent="0.3">
      <c r="A51" s="10"/>
      <c r="G51" s="3"/>
      <c r="H51" s="11"/>
    </row>
    <row r="52" spans="1:8" x14ac:dyDescent="0.3">
      <c r="A52" s="19" t="s">
        <v>23</v>
      </c>
      <c r="G52" s="3"/>
      <c r="H52" s="11"/>
    </row>
    <row r="53" spans="1:8" x14ac:dyDescent="0.3">
      <c r="A53" s="10"/>
      <c r="G53" s="3"/>
      <c r="H53" s="11"/>
    </row>
    <row r="54" spans="1:8" x14ac:dyDescent="0.3">
      <c r="A54" s="10"/>
      <c r="G54" s="3"/>
      <c r="H54" s="11"/>
    </row>
    <row r="55" spans="1:8" x14ac:dyDescent="0.3">
      <c r="A55" s="19" t="s">
        <v>24</v>
      </c>
      <c r="G55" s="3"/>
      <c r="H55" s="11"/>
    </row>
    <row r="56" spans="1:8" x14ac:dyDescent="0.3">
      <c r="A56" s="10"/>
      <c r="G56" s="3"/>
      <c r="H56" s="11"/>
    </row>
    <row r="57" spans="1:8" x14ac:dyDescent="0.3">
      <c r="A57" s="10"/>
      <c r="G57" s="3"/>
      <c r="H57" s="11"/>
    </row>
    <row r="58" spans="1:8" x14ac:dyDescent="0.3">
      <c r="A58" s="19" t="s">
        <v>72</v>
      </c>
      <c r="G58" s="3"/>
      <c r="H58" s="11"/>
    </row>
    <row r="59" spans="1:8" x14ac:dyDescent="0.3">
      <c r="A59" s="10"/>
      <c r="G59" s="3"/>
      <c r="H59" s="11"/>
    </row>
    <row r="60" spans="1:8" x14ac:dyDescent="0.3">
      <c r="A60" s="10"/>
      <c r="G60" s="3"/>
      <c r="H60" s="11"/>
    </row>
    <row r="61" spans="1:8" ht="18" customHeight="1" x14ac:dyDescent="0.25">
      <c r="A61" s="473" t="s">
        <v>94</v>
      </c>
      <c r="B61" s="474"/>
      <c r="C61" s="474"/>
      <c r="D61" s="474"/>
      <c r="E61" s="474"/>
      <c r="F61" s="474"/>
      <c r="G61" s="474"/>
      <c r="H61" s="475"/>
    </row>
    <row r="62" spans="1:8" ht="12.95" customHeight="1" x14ac:dyDescent="0.25">
      <c r="A62" s="420" t="s">
        <v>25</v>
      </c>
      <c r="B62" s="421"/>
      <c r="C62" s="421"/>
      <c r="D62" s="421"/>
      <c r="E62" s="421"/>
      <c r="F62" s="421"/>
      <c r="G62" s="421"/>
      <c r="H62" s="422"/>
    </row>
    <row r="63" spans="1:8" ht="29.25" customHeight="1" x14ac:dyDescent="0.25">
      <c r="A63" s="415" t="s">
        <v>73</v>
      </c>
      <c r="B63" s="416"/>
      <c r="C63" s="416"/>
      <c r="D63" s="416"/>
      <c r="E63" s="416"/>
      <c r="F63" s="416"/>
      <c r="G63" s="416"/>
      <c r="H63" s="417"/>
    </row>
    <row r="64" spans="1:8" ht="15" x14ac:dyDescent="0.25">
      <c r="A64" s="476" t="s">
        <v>26</v>
      </c>
      <c r="B64" s="459"/>
      <c r="C64" s="459"/>
      <c r="D64" s="459"/>
      <c r="E64" s="459"/>
      <c r="F64" s="459"/>
      <c r="G64" s="27"/>
      <c r="H64" s="43"/>
    </row>
    <row r="65" spans="1:8" ht="12.95" customHeight="1" x14ac:dyDescent="0.25">
      <c r="A65" s="420" t="s">
        <v>27</v>
      </c>
      <c r="B65" s="421"/>
      <c r="C65" s="421"/>
      <c r="D65" s="421"/>
      <c r="E65" s="421"/>
      <c r="F65" s="421"/>
      <c r="G65" s="421"/>
      <c r="H65" s="422"/>
    </row>
    <row r="66" spans="1:8" ht="15" x14ac:dyDescent="0.25">
      <c r="A66" s="44" t="s">
        <v>28</v>
      </c>
      <c r="B66" s="25"/>
      <c r="C66" s="25"/>
      <c r="D66" s="25"/>
      <c r="E66" s="25"/>
      <c r="F66" s="411"/>
      <c r="G66" s="411"/>
      <c r="H66" s="412"/>
    </row>
    <row r="67" spans="1:8" ht="15" x14ac:dyDescent="0.25">
      <c r="A67" s="44" t="s">
        <v>29</v>
      </c>
      <c r="B67" s="411"/>
      <c r="C67" s="411"/>
      <c r="D67" s="423"/>
      <c r="E67" s="423"/>
      <c r="F67" s="423"/>
      <c r="G67" s="423"/>
      <c r="H67" s="424"/>
    </row>
    <row r="68" spans="1:8" ht="15" x14ac:dyDescent="0.25">
      <c r="A68" s="44" t="s">
        <v>30</v>
      </c>
      <c r="B68" s="411"/>
      <c r="C68" s="411"/>
      <c r="D68" s="425" t="s">
        <v>74</v>
      </c>
      <c r="E68" s="425"/>
      <c r="F68" s="411"/>
      <c r="G68" s="411"/>
      <c r="H68" s="412"/>
    </row>
    <row r="69" spans="1:8" ht="15" x14ac:dyDescent="0.25">
      <c r="A69" s="44" t="s">
        <v>31</v>
      </c>
      <c r="B69" s="411"/>
      <c r="C69" s="411"/>
      <c r="D69" s="425" t="s">
        <v>75</v>
      </c>
      <c r="E69" s="425"/>
      <c r="F69" s="411"/>
      <c r="G69" s="411"/>
      <c r="H69" s="412"/>
    </row>
    <row r="70" spans="1:8" ht="15" x14ac:dyDescent="0.25">
      <c r="A70" s="485" t="s">
        <v>32</v>
      </c>
      <c r="B70" s="486"/>
      <c r="C70" s="486"/>
      <c r="D70" s="486"/>
      <c r="E70" s="486"/>
      <c r="F70" s="486"/>
      <c r="G70" s="27"/>
      <c r="H70" s="43"/>
    </row>
    <row r="71" spans="1:8" ht="12.95" customHeight="1" x14ac:dyDescent="0.25">
      <c r="A71" s="487" t="s">
        <v>33</v>
      </c>
      <c r="B71" s="488"/>
      <c r="C71" s="488"/>
      <c r="D71" s="488"/>
      <c r="E71" s="488"/>
      <c r="F71" s="488"/>
      <c r="G71" s="488"/>
      <c r="H71" s="489"/>
    </row>
    <row r="72" spans="1:8" ht="15" x14ac:dyDescent="0.25">
      <c r="A72" s="490" t="s">
        <v>34</v>
      </c>
      <c r="B72" s="491"/>
      <c r="C72" s="491"/>
      <c r="D72" s="491"/>
      <c r="E72" s="45"/>
      <c r="F72" s="45"/>
      <c r="G72" s="45"/>
      <c r="H72" s="46"/>
    </row>
    <row r="73" spans="1:8" ht="15" x14ac:dyDescent="0.25">
      <c r="A73" s="490" t="s">
        <v>35</v>
      </c>
      <c r="B73" s="491"/>
      <c r="C73" s="491"/>
      <c r="D73" s="491"/>
      <c r="E73" s="45"/>
      <c r="F73" s="45"/>
      <c r="G73" s="45"/>
      <c r="H73" s="46"/>
    </row>
    <row r="74" spans="1:8" x14ac:dyDescent="0.3">
      <c r="A74" s="480" t="s">
        <v>36</v>
      </c>
      <c r="B74" s="481"/>
      <c r="C74" s="481"/>
      <c r="D74" s="481"/>
      <c r="E74" s="47"/>
      <c r="F74" s="47"/>
      <c r="G74" s="47"/>
      <c r="H74" s="48"/>
    </row>
    <row r="75" spans="1:8" ht="12.95" customHeight="1" x14ac:dyDescent="0.25">
      <c r="A75" s="482" t="s">
        <v>42</v>
      </c>
      <c r="B75" s="483"/>
      <c r="C75" s="483"/>
      <c r="D75" s="483"/>
      <c r="E75" s="483"/>
      <c r="F75" s="483"/>
      <c r="G75" s="483"/>
      <c r="H75" s="484"/>
    </row>
    <row r="76" spans="1:8" ht="12.95" customHeight="1" x14ac:dyDescent="0.25">
      <c r="A76" s="21" t="s">
        <v>37</v>
      </c>
      <c r="B76" s="418" t="s">
        <v>38</v>
      </c>
      <c r="C76" s="418"/>
      <c r="D76" s="418" t="s">
        <v>39</v>
      </c>
      <c r="E76" s="418"/>
      <c r="F76" s="418"/>
      <c r="G76" s="418" t="s">
        <v>40</v>
      </c>
      <c r="H76" s="419"/>
    </row>
    <row r="77" spans="1:8" ht="12.95" customHeight="1" x14ac:dyDescent="0.25">
      <c r="A77" s="22"/>
      <c r="B77" s="411"/>
      <c r="C77" s="411"/>
      <c r="D77" s="411"/>
      <c r="E77" s="411"/>
      <c r="F77" s="411"/>
      <c r="G77" s="411"/>
      <c r="H77" s="412"/>
    </row>
    <row r="78" spans="1:8" ht="12.95" customHeight="1" x14ac:dyDescent="0.25">
      <c r="A78" s="22"/>
      <c r="B78" s="411"/>
      <c r="C78" s="411"/>
      <c r="D78" s="411"/>
      <c r="E78" s="411"/>
      <c r="F78" s="411"/>
      <c r="G78" s="411"/>
      <c r="H78" s="412"/>
    </row>
    <row r="79" spans="1:8" ht="12.95" customHeight="1" x14ac:dyDescent="0.25">
      <c r="A79" s="22"/>
      <c r="B79" s="411"/>
      <c r="C79" s="411"/>
      <c r="D79" s="411"/>
      <c r="E79" s="411"/>
      <c r="F79" s="411"/>
      <c r="G79" s="411"/>
      <c r="H79" s="412"/>
    </row>
    <row r="80" spans="1:8" ht="12.95" customHeight="1" x14ac:dyDescent="0.25">
      <c r="A80" s="23"/>
      <c r="B80" s="426"/>
      <c r="C80" s="426"/>
      <c r="D80" s="426"/>
      <c r="E80" s="426"/>
      <c r="F80" s="426"/>
      <c r="G80" s="426"/>
      <c r="H80" s="427"/>
    </row>
    <row r="81" spans="1:8" ht="12.95" customHeight="1" x14ac:dyDescent="0.25">
      <c r="A81" s="482" t="s">
        <v>43</v>
      </c>
      <c r="B81" s="483"/>
      <c r="C81" s="483"/>
      <c r="D81" s="483"/>
      <c r="E81" s="483"/>
      <c r="F81" s="483"/>
      <c r="G81" s="483"/>
      <c r="H81" s="484"/>
    </row>
    <row r="82" spans="1:8" ht="12.95" customHeight="1" x14ac:dyDescent="0.25">
      <c r="A82" s="20" t="s">
        <v>37</v>
      </c>
      <c r="B82" s="428" t="s">
        <v>38</v>
      </c>
      <c r="C82" s="428"/>
      <c r="D82" s="428" t="s">
        <v>39</v>
      </c>
      <c r="E82" s="428"/>
      <c r="F82" s="428"/>
      <c r="G82" s="428" t="s">
        <v>41</v>
      </c>
      <c r="H82" s="429"/>
    </row>
    <row r="83" spans="1:8" ht="12.95" customHeight="1" x14ac:dyDescent="0.25">
      <c r="A83" s="17"/>
      <c r="B83" s="428"/>
      <c r="C83" s="428"/>
      <c r="D83" s="428"/>
      <c r="E83" s="428"/>
      <c r="F83" s="428"/>
      <c r="G83" s="428"/>
      <c r="H83" s="429"/>
    </row>
    <row r="84" spans="1:8" ht="12.95" customHeight="1" x14ac:dyDescent="0.25">
      <c r="A84" s="17"/>
      <c r="B84" s="428"/>
      <c r="C84" s="428"/>
      <c r="D84" s="428"/>
      <c r="E84" s="428"/>
      <c r="F84" s="428"/>
      <c r="G84" s="428"/>
      <c r="H84" s="429"/>
    </row>
    <row r="85" spans="1:8" ht="12.95" customHeight="1" x14ac:dyDescent="0.25">
      <c r="A85" s="17"/>
      <c r="B85" s="428"/>
      <c r="C85" s="428"/>
      <c r="D85" s="428"/>
      <c r="E85" s="428"/>
      <c r="F85" s="428"/>
      <c r="G85" s="428"/>
      <c r="H85" s="429"/>
    </row>
    <row r="86" spans="1:8" ht="12.95" customHeight="1" x14ac:dyDescent="0.25">
      <c r="A86" s="17"/>
      <c r="B86" s="428"/>
      <c r="C86" s="428"/>
      <c r="D86" s="428"/>
      <c r="E86" s="428"/>
      <c r="F86" s="428"/>
      <c r="G86" s="428"/>
      <c r="H86" s="429"/>
    </row>
    <row r="87" spans="1:8" ht="12.95" customHeight="1" x14ac:dyDescent="0.25">
      <c r="A87" s="420" t="s">
        <v>96</v>
      </c>
      <c r="B87" s="421"/>
      <c r="C87" s="421"/>
      <c r="D87" s="421"/>
      <c r="E87" s="421"/>
      <c r="F87" s="421"/>
      <c r="G87" s="421"/>
      <c r="H87" s="422"/>
    </row>
    <row r="88" spans="1:8" ht="24.95" customHeight="1" x14ac:dyDescent="0.25">
      <c r="A88" s="415" t="s">
        <v>44</v>
      </c>
      <c r="B88" s="416"/>
      <c r="C88" s="416"/>
      <c r="D88" s="447"/>
      <c r="E88" s="447"/>
      <c r="F88" s="447"/>
      <c r="G88" s="447"/>
      <c r="H88" s="448"/>
    </row>
    <row r="89" spans="1:8" ht="24.95" customHeight="1" x14ac:dyDescent="0.25">
      <c r="A89" s="453" t="s">
        <v>45</v>
      </c>
      <c r="B89" s="454"/>
      <c r="C89" s="454"/>
      <c r="D89" s="426"/>
      <c r="E89" s="426"/>
      <c r="F89" s="426"/>
      <c r="G89" s="426"/>
      <c r="H89" s="427"/>
    </row>
    <row r="90" spans="1:8" ht="12.95" customHeight="1" x14ac:dyDescent="0.25">
      <c r="A90" s="420" t="s">
        <v>46</v>
      </c>
      <c r="B90" s="421"/>
      <c r="C90" s="421"/>
      <c r="D90" s="421"/>
      <c r="E90" s="421"/>
      <c r="F90" s="421"/>
      <c r="G90" s="421"/>
      <c r="H90" s="422"/>
    </row>
    <row r="91" spans="1:8" ht="15" x14ac:dyDescent="0.25">
      <c r="A91" s="28" t="s">
        <v>47</v>
      </c>
      <c r="B91" s="49"/>
      <c r="C91" s="49"/>
      <c r="D91" s="30"/>
      <c r="E91" s="447" t="s">
        <v>48</v>
      </c>
      <c r="F91" s="447"/>
      <c r="G91" s="447"/>
      <c r="H91" s="448"/>
    </row>
    <row r="92" spans="1:8" ht="15" x14ac:dyDescent="0.25">
      <c r="A92" s="449" t="s">
        <v>49</v>
      </c>
      <c r="B92" s="450"/>
      <c r="C92" s="450"/>
      <c r="D92" s="425" t="s">
        <v>50</v>
      </c>
      <c r="E92" s="425"/>
      <c r="F92" s="30"/>
      <c r="G92" s="30" t="s">
        <v>51</v>
      </c>
      <c r="H92" s="50"/>
    </row>
    <row r="93" spans="1:8" ht="15" x14ac:dyDescent="0.25">
      <c r="A93" s="449"/>
      <c r="B93" s="450"/>
      <c r="C93" s="450"/>
      <c r="D93" s="425" t="s">
        <v>52</v>
      </c>
      <c r="E93" s="425"/>
      <c r="F93" s="30"/>
      <c r="G93" s="30" t="s">
        <v>51</v>
      </c>
      <c r="H93" s="50"/>
    </row>
    <row r="94" spans="1:8" ht="15" x14ac:dyDescent="0.25">
      <c r="A94" s="44" t="s">
        <v>53</v>
      </c>
      <c r="B94" s="411"/>
      <c r="C94" s="411"/>
      <c r="D94" s="25" t="s">
        <v>54</v>
      </c>
      <c r="E94" s="411"/>
      <c r="F94" s="411"/>
      <c r="G94" s="411"/>
      <c r="H94" s="412"/>
    </row>
    <row r="95" spans="1:8" ht="15" x14ac:dyDescent="0.25">
      <c r="A95" s="51" t="s">
        <v>55</v>
      </c>
      <c r="B95" s="52"/>
      <c r="C95" s="52"/>
      <c r="D95" s="52"/>
      <c r="E95" s="52"/>
      <c r="F95" s="53" t="s">
        <v>56</v>
      </c>
      <c r="G95" s="451"/>
      <c r="H95" s="452"/>
    </row>
    <row r="96" spans="1:8" ht="12.95" customHeight="1" x14ac:dyDescent="0.25">
      <c r="A96" s="430" t="s">
        <v>57</v>
      </c>
      <c r="B96" s="431"/>
      <c r="C96" s="431"/>
      <c r="D96" s="431"/>
      <c r="E96" s="431"/>
      <c r="F96" s="431"/>
      <c r="G96" s="431"/>
      <c r="H96" s="432"/>
    </row>
    <row r="97" spans="1:8" ht="12.95" customHeight="1" x14ac:dyDescent="0.25">
      <c r="A97" s="54" t="s">
        <v>58</v>
      </c>
      <c r="B97" s="55"/>
      <c r="C97" s="55"/>
      <c r="D97" s="55"/>
      <c r="E97" s="55"/>
      <c r="F97" s="55"/>
      <c r="G97" s="55"/>
      <c r="H97" s="56"/>
    </row>
    <row r="98" spans="1:8" ht="15" x14ac:dyDescent="0.25">
      <c r="A98" s="57"/>
      <c r="B98" s="52"/>
      <c r="C98" s="52"/>
      <c r="D98" s="52"/>
      <c r="E98" s="52"/>
      <c r="F98" s="52"/>
      <c r="G98" s="52"/>
      <c r="H98" s="58"/>
    </row>
    <row r="99" spans="1:8" ht="15" x14ac:dyDescent="0.25">
      <c r="A99" s="59" t="s">
        <v>358</v>
      </c>
      <c r="B99" s="60"/>
      <c r="C99" s="60"/>
      <c r="D99" s="60"/>
      <c r="E99" s="60"/>
      <c r="F99" s="60"/>
      <c r="G99" s="60"/>
      <c r="H99" s="61"/>
    </row>
    <row r="100" spans="1:8" ht="15" x14ac:dyDescent="0.25">
      <c r="A100" s="22" t="s">
        <v>59</v>
      </c>
      <c r="B100" s="30" t="s">
        <v>60</v>
      </c>
      <c r="C100" s="30" t="s">
        <v>61</v>
      </c>
      <c r="D100" s="30" t="s">
        <v>62</v>
      </c>
      <c r="E100" s="411" t="s">
        <v>63</v>
      </c>
      <c r="F100" s="411"/>
      <c r="G100" s="411" t="s">
        <v>64</v>
      </c>
      <c r="H100" s="412"/>
    </row>
    <row r="101" spans="1:8" ht="15" x14ac:dyDescent="0.25">
      <c r="A101" s="32" t="s">
        <v>65</v>
      </c>
      <c r="B101" s="25"/>
      <c r="C101" s="25"/>
      <c r="D101" s="25"/>
      <c r="E101" s="435"/>
      <c r="F101" s="435"/>
      <c r="G101" s="411"/>
      <c r="H101" s="412"/>
    </row>
    <row r="102" spans="1:8" ht="15" x14ac:dyDescent="0.25">
      <c r="A102" s="32" t="s">
        <v>66</v>
      </c>
      <c r="B102" s="25"/>
      <c r="C102" s="25"/>
      <c r="D102" s="25"/>
      <c r="E102" s="461"/>
      <c r="F102" s="462"/>
      <c r="G102" s="436"/>
      <c r="H102" s="437"/>
    </row>
    <row r="103" spans="1:8" ht="15" x14ac:dyDescent="0.25">
      <c r="A103" s="32" t="s">
        <v>67</v>
      </c>
      <c r="B103" s="25"/>
      <c r="C103" s="25"/>
      <c r="D103" s="25"/>
      <c r="E103" s="435"/>
      <c r="F103" s="435"/>
      <c r="G103" s="411"/>
      <c r="H103" s="412"/>
    </row>
    <row r="104" spans="1:8" ht="15" x14ac:dyDescent="0.25">
      <c r="A104" s="32" t="s">
        <v>356</v>
      </c>
      <c r="B104" s="25"/>
      <c r="C104" s="25"/>
      <c r="D104" s="25"/>
      <c r="E104" s="435"/>
      <c r="F104" s="435"/>
      <c r="G104" s="411"/>
      <c r="H104" s="412"/>
    </row>
    <row r="105" spans="1:8" ht="15" x14ac:dyDescent="0.25">
      <c r="A105" s="32" t="s">
        <v>68</v>
      </c>
      <c r="B105" s="25"/>
      <c r="C105" s="25"/>
      <c r="D105" s="25"/>
      <c r="E105" s="435"/>
      <c r="F105" s="435"/>
      <c r="G105" s="411"/>
      <c r="H105" s="412"/>
    </row>
    <row r="106" spans="1:8" ht="15" x14ac:dyDescent="0.25">
      <c r="A106" s="32" t="s">
        <v>356</v>
      </c>
      <c r="B106" s="25"/>
      <c r="C106" s="25"/>
      <c r="D106" s="25"/>
      <c r="E106" s="435"/>
      <c r="F106" s="435"/>
      <c r="G106" s="411"/>
      <c r="H106" s="412"/>
    </row>
    <row r="107" spans="1:8" ht="15" x14ac:dyDescent="0.25">
      <c r="A107" s="32" t="s">
        <v>69</v>
      </c>
      <c r="B107" s="25"/>
      <c r="C107" s="25"/>
      <c r="D107" s="25"/>
      <c r="E107" s="435"/>
      <c r="F107" s="435"/>
      <c r="G107" s="411"/>
      <c r="H107" s="412"/>
    </row>
    <row r="108" spans="1:8" ht="15" x14ac:dyDescent="0.25">
      <c r="A108" s="32" t="s">
        <v>359</v>
      </c>
      <c r="B108" s="25"/>
      <c r="C108" s="25"/>
      <c r="D108" s="25"/>
      <c r="E108" s="435"/>
      <c r="F108" s="435"/>
      <c r="G108" s="411"/>
      <c r="H108" s="412"/>
    </row>
    <row r="109" spans="1:8" ht="21.75" customHeight="1" x14ac:dyDescent="0.25">
      <c r="A109" s="438" t="s">
        <v>360</v>
      </c>
      <c r="B109" s="439"/>
      <c r="C109" s="440"/>
      <c r="D109" s="441"/>
      <c r="E109" s="442"/>
      <c r="F109" s="442"/>
      <c r="G109" s="442"/>
      <c r="H109" s="443"/>
    </row>
    <row r="110" spans="1:8" ht="15" x14ac:dyDescent="0.25">
      <c r="A110" s="34" t="s">
        <v>357</v>
      </c>
      <c r="B110" s="444"/>
      <c r="C110" s="445"/>
      <c r="D110" s="445"/>
      <c r="E110" s="445"/>
      <c r="F110" s="445"/>
      <c r="G110" s="445"/>
      <c r="H110" s="446"/>
    </row>
    <row r="111" spans="1:8" ht="12.95" customHeight="1" x14ac:dyDescent="0.25">
      <c r="A111" s="430" t="s">
        <v>70</v>
      </c>
      <c r="B111" s="431"/>
      <c r="C111" s="431"/>
      <c r="D111" s="431"/>
      <c r="E111" s="431"/>
      <c r="F111" s="431"/>
      <c r="G111" s="431"/>
      <c r="H111" s="432"/>
    </row>
    <row r="112" spans="1:8" x14ac:dyDescent="0.3">
      <c r="A112" s="10"/>
      <c r="G112" s="3"/>
      <c r="H112" s="11"/>
    </row>
    <row r="113" spans="1:8" x14ac:dyDescent="0.3">
      <c r="A113" s="10"/>
      <c r="G113" s="3"/>
      <c r="H113" s="11"/>
    </row>
    <row r="114" spans="1:8" x14ac:dyDescent="0.3">
      <c r="A114" s="12"/>
      <c r="B114" s="62" t="s">
        <v>95</v>
      </c>
      <c r="C114" s="433"/>
      <c r="D114" s="433"/>
      <c r="E114" s="433"/>
      <c r="F114" s="433"/>
      <c r="G114" s="433"/>
      <c r="H114" s="434"/>
    </row>
    <row r="115" spans="1:8" x14ac:dyDescent="0.3">
      <c r="A115" s="402"/>
      <c r="B115" s="403"/>
      <c r="C115" s="404"/>
      <c r="D115" s="404"/>
      <c r="E115" s="404"/>
      <c r="F115" s="404"/>
      <c r="G115" s="404"/>
      <c r="H115" s="404"/>
    </row>
    <row r="116" spans="1:8" ht="15" x14ac:dyDescent="0.25">
      <c r="A116" s="400" t="s">
        <v>361</v>
      </c>
      <c r="B116" s="401"/>
      <c r="C116" s="401"/>
      <c r="D116" s="401"/>
      <c r="E116" s="401"/>
      <c r="F116" s="401"/>
      <c r="G116" s="401"/>
      <c r="H116" s="401"/>
    </row>
    <row r="117" spans="1:8" x14ac:dyDescent="0.3">
      <c r="A117" s="399" t="s">
        <v>362</v>
      </c>
    </row>
  </sheetData>
  <mergeCells count="144">
    <mergeCell ref="A61:B61"/>
    <mergeCell ref="C61:H61"/>
    <mergeCell ref="A64:F64"/>
    <mergeCell ref="A96:H96"/>
    <mergeCell ref="B45:C45"/>
    <mergeCell ref="E43:H43"/>
    <mergeCell ref="E44:H44"/>
    <mergeCell ref="E45:H45"/>
    <mergeCell ref="A74:D74"/>
    <mergeCell ref="A75:H75"/>
    <mergeCell ref="A81:H81"/>
    <mergeCell ref="A87:H87"/>
    <mergeCell ref="A90:H90"/>
    <mergeCell ref="F69:H69"/>
    <mergeCell ref="A70:F70"/>
    <mergeCell ref="A71:H71"/>
    <mergeCell ref="A72:D72"/>
    <mergeCell ref="A73:D73"/>
    <mergeCell ref="B82:C82"/>
    <mergeCell ref="B77:C77"/>
    <mergeCell ref="B78:C78"/>
    <mergeCell ref="B79:C79"/>
    <mergeCell ref="B80:C80"/>
    <mergeCell ref="D80:F80"/>
    <mergeCell ref="B25:C25"/>
    <mergeCell ref="B26:C26"/>
    <mergeCell ref="B27:C27"/>
    <mergeCell ref="B34:H34"/>
    <mergeCell ref="C35:H35"/>
    <mergeCell ref="A36:H36"/>
    <mergeCell ref="A42:H42"/>
    <mergeCell ref="A46:H46"/>
    <mergeCell ref="D37:H37"/>
    <mergeCell ref="D38:H38"/>
    <mergeCell ref="D39:H39"/>
    <mergeCell ref="D40:H40"/>
    <mergeCell ref="A39:C39"/>
    <mergeCell ref="A40:C40"/>
    <mergeCell ref="F41:G41"/>
    <mergeCell ref="B43:C43"/>
    <mergeCell ref="B44:C44"/>
    <mergeCell ref="A20:H20"/>
    <mergeCell ref="E105:F105"/>
    <mergeCell ref="E106:F106"/>
    <mergeCell ref="E107:F107"/>
    <mergeCell ref="G105:H105"/>
    <mergeCell ref="G106:H106"/>
    <mergeCell ref="G107:H107"/>
    <mergeCell ref="E101:F101"/>
    <mergeCell ref="E102:F102"/>
    <mergeCell ref="E103:F103"/>
    <mergeCell ref="A29:H29"/>
    <mergeCell ref="B30:H30"/>
    <mergeCell ref="B31:H31"/>
    <mergeCell ref="B32:H32"/>
    <mergeCell ref="B33:H33"/>
    <mergeCell ref="B28:C28"/>
    <mergeCell ref="G23:H23"/>
    <mergeCell ref="G24:H24"/>
    <mergeCell ref="G25:H25"/>
    <mergeCell ref="G26:H26"/>
    <mergeCell ref="G27:H27"/>
    <mergeCell ref="G28:H28"/>
    <mergeCell ref="B23:C23"/>
    <mergeCell ref="B24:C24"/>
    <mergeCell ref="E11:H11"/>
    <mergeCell ref="E12:H12"/>
    <mergeCell ref="A13:H13"/>
    <mergeCell ref="B14:H14"/>
    <mergeCell ref="B15:H15"/>
    <mergeCell ref="B16:H16"/>
    <mergeCell ref="B17:H17"/>
    <mergeCell ref="B18:H18"/>
    <mergeCell ref="B19:H19"/>
    <mergeCell ref="B83:C83"/>
    <mergeCell ref="B84:C84"/>
    <mergeCell ref="B85:C85"/>
    <mergeCell ref="B86:C86"/>
    <mergeCell ref="G100:H100"/>
    <mergeCell ref="E91:H91"/>
    <mergeCell ref="B94:C94"/>
    <mergeCell ref="A92:C93"/>
    <mergeCell ref="E100:F100"/>
    <mergeCell ref="D93:E93"/>
    <mergeCell ref="E94:H94"/>
    <mergeCell ref="G95:H95"/>
    <mergeCell ref="A88:C88"/>
    <mergeCell ref="A89:C89"/>
    <mergeCell ref="D88:H88"/>
    <mergeCell ref="D89:H89"/>
    <mergeCell ref="D92:E92"/>
    <mergeCell ref="A111:H111"/>
    <mergeCell ref="C114:H114"/>
    <mergeCell ref="D84:F84"/>
    <mergeCell ref="G84:H84"/>
    <mergeCell ref="D85:F85"/>
    <mergeCell ref="G85:H85"/>
    <mergeCell ref="D86:F86"/>
    <mergeCell ref="G86:H86"/>
    <mergeCell ref="E104:F104"/>
    <mergeCell ref="G101:H101"/>
    <mergeCell ref="G102:H102"/>
    <mergeCell ref="G103:H103"/>
    <mergeCell ref="G104:H104"/>
    <mergeCell ref="E108:F108"/>
    <mergeCell ref="G108:H108"/>
    <mergeCell ref="A109:C109"/>
    <mergeCell ref="D109:H109"/>
    <mergeCell ref="B110:H110"/>
    <mergeCell ref="G80:H80"/>
    <mergeCell ref="D82:F82"/>
    <mergeCell ref="G82:H82"/>
    <mergeCell ref="D83:F83"/>
    <mergeCell ref="G83:H83"/>
    <mergeCell ref="D77:F77"/>
    <mergeCell ref="D78:F78"/>
    <mergeCell ref="D79:F79"/>
    <mergeCell ref="G77:H77"/>
    <mergeCell ref="G78:H78"/>
    <mergeCell ref="G79:H79"/>
    <mergeCell ref="E21:F21"/>
    <mergeCell ref="D21:D22"/>
    <mergeCell ref="G21:H22"/>
    <mergeCell ref="B21:C22"/>
    <mergeCell ref="A21:A22"/>
    <mergeCell ref="A5:H5"/>
    <mergeCell ref="A4:H4"/>
    <mergeCell ref="A63:H63"/>
    <mergeCell ref="D76:F76"/>
    <mergeCell ref="G76:H76"/>
    <mergeCell ref="B76:C76"/>
    <mergeCell ref="A62:H62"/>
    <mergeCell ref="A65:H65"/>
    <mergeCell ref="F66:H66"/>
    <mergeCell ref="B67:C67"/>
    <mergeCell ref="B68:C68"/>
    <mergeCell ref="B69:C69"/>
    <mergeCell ref="D67:H67"/>
    <mergeCell ref="F68:H68"/>
    <mergeCell ref="D69:E69"/>
    <mergeCell ref="D68:E68"/>
    <mergeCell ref="A10:H10"/>
    <mergeCell ref="B11:C11"/>
    <mergeCell ref="B12:C12"/>
  </mergeCells>
  <printOptions horizontalCentered="1"/>
  <pageMargins left="0.51181102362204722" right="0.51181102362204722" top="0.74803149606299213" bottom="0.74803149606299213" header="0.31496062992125984" footer="0.31496062992125984"/>
  <pageSetup paperSize="9" scale="85" orientation="portrait" r:id="rId1"/>
  <headerFooter>
    <oddFooter>&amp;L&amp;"Roboto,Kursywa"&amp;6confidentiality&amp;C&amp;"Roboto,Standardowy"&amp;8page &amp;P / &amp;Npages&amp;RWyd. / Rew. 6, February 2020</oddFooter>
  </headerFooter>
  <rowBreaks count="2" manualBreakCount="2">
    <brk id="5" max="7" man="1"/>
    <brk id="61" max="7"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0</xdr:colOff>
                    <xdr:row>6</xdr:row>
                    <xdr:rowOff>190500</xdr:rowOff>
                  </from>
                  <to>
                    <xdr:col>1</xdr:col>
                    <xdr:colOff>19050</xdr:colOff>
                    <xdr:row>8</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0</xdr:colOff>
                    <xdr:row>5</xdr:row>
                    <xdr:rowOff>28575</xdr:rowOff>
                  </from>
                  <to>
                    <xdr:col>0</xdr:col>
                    <xdr:colOff>1257300</xdr:colOff>
                    <xdr:row>7</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47625</xdr:colOff>
                    <xdr:row>47</xdr:row>
                    <xdr:rowOff>0</xdr:rowOff>
                  </from>
                  <to>
                    <xdr:col>0</xdr:col>
                    <xdr:colOff>1285875</xdr:colOff>
                    <xdr:row>48</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47625</xdr:colOff>
                    <xdr:row>48</xdr:row>
                    <xdr:rowOff>0</xdr:rowOff>
                  </from>
                  <to>
                    <xdr:col>0</xdr:col>
                    <xdr:colOff>1285875</xdr:colOff>
                    <xdr:row>49</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47625</xdr:colOff>
                    <xdr:row>48</xdr:row>
                    <xdr:rowOff>180975</xdr:rowOff>
                  </from>
                  <to>
                    <xdr:col>0</xdr:col>
                    <xdr:colOff>1285875</xdr:colOff>
                    <xdr:row>50</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0</xdr:col>
                    <xdr:colOff>47625</xdr:colOff>
                    <xdr:row>49</xdr:row>
                    <xdr:rowOff>180975</xdr:rowOff>
                  </from>
                  <to>
                    <xdr:col>1</xdr:col>
                    <xdr:colOff>542925</xdr:colOff>
                    <xdr:row>51</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xdr:col>
                    <xdr:colOff>600075</xdr:colOff>
                    <xdr:row>47</xdr:row>
                    <xdr:rowOff>0</xdr:rowOff>
                  </from>
                  <to>
                    <xdr:col>3</xdr:col>
                    <xdr:colOff>95250</xdr:colOff>
                    <xdr:row>48</xdr:row>
                    <xdr:rowOff>28575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xdr:col>
                    <xdr:colOff>600075</xdr:colOff>
                    <xdr:row>47</xdr:row>
                    <xdr:rowOff>171450</xdr:rowOff>
                  </from>
                  <to>
                    <xdr:col>3</xdr:col>
                    <xdr:colOff>95250</xdr:colOff>
                    <xdr:row>49</xdr:row>
                    <xdr:rowOff>9525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5</xdr:col>
                    <xdr:colOff>590550</xdr:colOff>
                    <xdr:row>47</xdr:row>
                    <xdr:rowOff>171450</xdr:rowOff>
                  </from>
                  <to>
                    <xdr:col>7</xdr:col>
                    <xdr:colOff>457200</xdr:colOff>
                    <xdr:row>49</xdr:row>
                    <xdr:rowOff>9525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542925</xdr:colOff>
                    <xdr:row>47</xdr:row>
                    <xdr:rowOff>180975</xdr:rowOff>
                  </from>
                  <to>
                    <xdr:col>5</xdr:col>
                    <xdr:colOff>295275</xdr:colOff>
                    <xdr:row>49</xdr:row>
                    <xdr:rowOff>19050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xdr:col>
                    <xdr:colOff>600075</xdr:colOff>
                    <xdr:row>48</xdr:row>
                    <xdr:rowOff>171450</xdr:rowOff>
                  </from>
                  <to>
                    <xdr:col>3</xdr:col>
                    <xdr:colOff>533400</xdr:colOff>
                    <xdr:row>50</xdr:row>
                    <xdr:rowOff>9525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5</xdr:col>
                    <xdr:colOff>590550</xdr:colOff>
                    <xdr:row>48</xdr:row>
                    <xdr:rowOff>180975</xdr:rowOff>
                  </from>
                  <to>
                    <xdr:col>7</xdr:col>
                    <xdr:colOff>457200</xdr:colOff>
                    <xdr:row>50</xdr:row>
                    <xdr:rowOff>19050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5</xdr:col>
                    <xdr:colOff>590550</xdr:colOff>
                    <xdr:row>47</xdr:row>
                    <xdr:rowOff>0</xdr:rowOff>
                  </from>
                  <to>
                    <xdr:col>7</xdr:col>
                    <xdr:colOff>457200</xdr:colOff>
                    <xdr:row>48</xdr:row>
                    <xdr:rowOff>28575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xdr:col>
                    <xdr:colOff>542925</xdr:colOff>
                    <xdr:row>48</xdr:row>
                    <xdr:rowOff>180975</xdr:rowOff>
                  </from>
                  <to>
                    <xdr:col>5</xdr:col>
                    <xdr:colOff>485775</xdr:colOff>
                    <xdr:row>50</xdr:row>
                    <xdr:rowOff>19050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3</xdr:col>
                    <xdr:colOff>542925</xdr:colOff>
                    <xdr:row>47</xdr:row>
                    <xdr:rowOff>0</xdr:rowOff>
                  </from>
                  <to>
                    <xdr:col>5</xdr:col>
                    <xdr:colOff>219075</xdr:colOff>
                    <xdr:row>48</xdr:row>
                    <xdr:rowOff>28575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0</xdr:col>
                    <xdr:colOff>47625</xdr:colOff>
                    <xdr:row>52</xdr:row>
                    <xdr:rowOff>0</xdr:rowOff>
                  </from>
                  <to>
                    <xdr:col>0</xdr:col>
                    <xdr:colOff>1285875</xdr:colOff>
                    <xdr:row>53</xdr:row>
                    <xdr:rowOff>28575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0</xdr:col>
                    <xdr:colOff>47625</xdr:colOff>
                    <xdr:row>52</xdr:row>
                    <xdr:rowOff>180975</xdr:rowOff>
                  </from>
                  <to>
                    <xdr:col>0</xdr:col>
                    <xdr:colOff>1285875</xdr:colOff>
                    <xdr:row>54</xdr:row>
                    <xdr:rowOff>19050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1</xdr:col>
                    <xdr:colOff>609600</xdr:colOff>
                    <xdr:row>52</xdr:row>
                    <xdr:rowOff>0</xdr:rowOff>
                  </from>
                  <to>
                    <xdr:col>3</xdr:col>
                    <xdr:colOff>104775</xdr:colOff>
                    <xdr:row>53</xdr:row>
                    <xdr:rowOff>28575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1</xdr:col>
                    <xdr:colOff>600075</xdr:colOff>
                    <xdr:row>52</xdr:row>
                    <xdr:rowOff>180975</xdr:rowOff>
                  </from>
                  <to>
                    <xdr:col>3</xdr:col>
                    <xdr:colOff>95250</xdr:colOff>
                    <xdr:row>54</xdr:row>
                    <xdr:rowOff>19050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3</xdr:col>
                    <xdr:colOff>561975</xdr:colOff>
                    <xdr:row>52</xdr:row>
                    <xdr:rowOff>0</xdr:rowOff>
                  </from>
                  <to>
                    <xdr:col>5</xdr:col>
                    <xdr:colOff>571500</xdr:colOff>
                    <xdr:row>53</xdr:row>
                    <xdr:rowOff>28575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3</xdr:col>
                    <xdr:colOff>561975</xdr:colOff>
                    <xdr:row>52</xdr:row>
                    <xdr:rowOff>180975</xdr:rowOff>
                  </from>
                  <to>
                    <xdr:col>4</xdr:col>
                    <xdr:colOff>628650</xdr:colOff>
                    <xdr:row>54</xdr:row>
                    <xdr:rowOff>19050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5</xdr:col>
                    <xdr:colOff>600075</xdr:colOff>
                    <xdr:row>55</xdr:row>
                    <xdr:rowOff>0</xdr:rowOff>
                  </from>
                  <to>
                    <xdr:col>7</xdr:col>
                    <xdr:colOff>466725</xdr:colOff>
                    <xdr:row>56</xdr:row>
                    <xdr:rowOff>28575</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0</xdr:col>
                    <xdr:colOff>47625</xdr:colOff>
                    <xdr:row>55</xdr:row>
                    <xdr:rowOff>0</xdr:rowOff>
                  </from>
                  <to>
                    <xdr:col>1</xdr:col>
                    <xdr:colOff>342900</xdr:colOff>
                    <xdr:row>56</xdr:row>
                    <xdr:rowOff>28575</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1</xdr:col>
                    <xdr:colOff>600075</xdr:colOff>
                    <xdr:row>55</xdr:row>
                    <xdr:rowOff>0</xdr:rowOff>
                  </from>
                  <to>
                    <xdr:col>3</xdr:col>
                    <xdr:colOff>704850</xdr:colOff>
                    <xdr:row>56</xdr:row>
                    <xdr:rowOff>28575</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3</xdr:col>
                    <xdr:colOff>571500</xdr:colOff>
                    <xdr:row>55</xdr:row>
                    <xdr:rowOff>0</xdr:rowOff>
                  </from>
                  <to>
                    <xdr:col>4</xdr:col>
                    <xdr:colOff>638175</xdr:colOff>
                    <xdr:row>56</xdr:row>
                    <xdr:rowOff>28575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0</xdr:col>
                    <xdr:colOff>47625</xdr:colOff>
                    <xdr:row>55</xdr:row>
                    <xdr:rowOff>180975</xdr:rowOff>
                  </from>
                  <to>
                    <xdr:col>1</xdr:col>
                    <xdr:colOff>342900</xdr:colOff>
                    <xdr:row>57</xdr:row>
                    <xdr:rowOff>19050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6</xdr:col>
                    <xdr:colOff>0</xdr:colOff>
                    <xdr:row>45</xdr:row>
                    <xdr:rowOff>0</xdr:rowOff>
                  </from>
                  <to>
                    <xdr:col>7</xdr:col>
                    <xdr:colOff>628650</xdr:colOff>
                    <xdr:row>46</xdr:row>
                    <xdr:rowOff>28575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6</xdr:col>
                    <xdr:colOff>590550</xdr:colOff>
                    <xdr:row>45</xdr:row>
                    <xdr:rowOff>0</xdr:rowOff>
                  </from>
                  <to>
                    <xdr:col>9</xdr:col>
                    <xdr:colOff>114300</xdr:colOff>
                    <xdr:row>46</xdr:row>
                    <xdr:rowOff>28575</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0</xdr:col>
                    <xdr:colOff>47625</xdr:colOff>
                    <xdr:row>58</xdr:row>
                    <xdr:rowOff>0</xdr:rowOff>
                  </from>
                  <to>
                    <xdr:col>1</xdr:col>
                    <xdr:colOff>19050</xdr:colOff>
                    <xdr:row>59</xdr:row>
                    <xdr:rowOff>180975</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1</xdr:col>
                    <xdr:colOff>609600</xdr:colOff>
                    <xdr:row>57</xdr:row>
                    <xdr:rowOff>161925</xdr:rowOff>
                  </from>
                  <to>
                    <xdr:col>3</xdr:col>
                    <xdr:colOff>219075</xdr:colOff>
                    <xdr:row>60</xdr:row>
                    <xdr:rowOff>19050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3</xdr:col>
                    <xdr:colOff>600075</xdr:colOff>
                    <xdr:row>57</xdr:row>
                    <xdr:rowOff>142875</xdr:rowOff>
                  </from>
                  <to>
                    <xdr:col>5</xdr:col>
                    <xdr:colOff>266700</xdr:colOff>
                    <xdr:row>60</xdr:row>
                    <xdr:rowOff>57150</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5</xdr:col>
                    <xdr:colOff>600075</xdr:colOff>
                    <xdr:row>57</xdr:row>
                    <xdr:rowOff>95250</xdr:rowOff>
                  </from>
                  <to>
                    <xdr:col>7</xdr:col>
                    <xdr:colOff>657225</xdr:colOff>
                    <xdr:row>60</xdr:row>
                    <xdr:rowOff>57150</xdr:rowOff>
                  </to>
                </anchor>
              </controlPr>
            </control>
          </mc:Choice>
        </mc:AlternateContent>
        <mc:AlternateContent xmlns:mc="http://schemas.openxmlformats.org/markup-compatibility/2006">
          <mc:Choice Requires="x14">
            <control shapeId="1071" r:id="rId36" name="Check Box 47">
              <controlPr defaultSize="0" autoFill="0" autoLine="0" autoPict="0">
                <anchor moveWithCells="1">
                  <from>
                    <xdr:col>6</xdr:col>
                    <xdr:colOff>0</xdr:colOff>
                    <xdr:row>62</xdr:row>
                    <xdr:rowOff>400050</xdr:rowOff>
                  </from>
                  <to>
                    <xdr:col>6</xdr:col>
                    <xdr:colOff>466725</xdr:colOff>
                    <xdr:row>64</xdr:row>
                    <xdr:rowOff>28575</xdr:rowOff>
                  </to>
                </anchor>
              </controlPr>
            </control>
          </mc:Choice>
        </mc:AlternateContent>
        <mc:AlternateContent xmlns:mc="http://schemas.openxmlformats.org/markup-compatibility/2006">
          <mc:Choice Requires="x14">
            <control shapeId="1073" r:id="rId37" name="Check Box 49">
              <controlPr defaultSize="0" autoFill="0" autoLine="0" autoPict="0">
                <anchor moveWithCells="1">
                  <from>
                    <xdr:col>6</xdr:col>
                    <xdr:colOff>600075</xdr:colOff>
                    <xdr:row>62</xdr:row>
                    <xdr:rowOff>400050</xdr:rowOff>
                  </from>
                  <to>
                    <xdr:col>7</xdr:col>
                    <xdr:colOff>447675</xdr:colOff>
                    <xdr:row>64</xdr:row>
                    <xdr:rowOff>28575</xdr:rowOff>
                  </to>
                </anchor>
              </controlPr>
            </control>
          </mc:Choice>
        </mc:AlternateContent>
        <mc:AlternateContent xmlns:mc="http://schemas.openxmlformats.org/markup-compatibility/2006">
          <mc:Choice Requires="x14">
            <control shapeId="1074" r:id="rId38" name="Check Box 50">
              <controlPr defaultSize="0" autoFill="0" autoLine="0" autoPict="0">
                <anchor moveWithCells="1">
                  <from>
                    <xdr:col>5</xdr:col>
                    <xdr:colOff>790575</xdr:colOff>
                    <xdr:row>68</xdr:row>
                    <xdr:rowOff>171450</xdr:rowOff>
                  </from>
                  <to>
                    <xdr:col>6</xdr:col>
                    <xdr:colOff>476250</xdr:colOff>
                    <xdr:row>70</xdr:row>
                    <xdr:rowOff>9525</xdr:rowOff>
                  </to>
                </anchor>
              </controlPr>
            </control>
          </mc:Choice>
        </mc:AlternateContent>
        <mc:AlternateContent xmlns:mc="http://schemas.openxmlformats.org/markup-compatibility/2006">
          <mc:Choice Requires="x14">
            <control shapeId="1075" r:id="rId39" name="Check Box 51">
              <controlPr defaultSize="0" autoFill="0" autoLine="0" autoPict="0">
                <anchor moveWithCells="1">
                  <from>
                    <xdr:col>6</xdr:col>
                    <xdr:colOff>600075</xdr:colOff>
                    <xdr:row>68</xdr:row>
                    <xdr:rowOff>161925</xdr:rowOff>
                  </from>
                  <to>
                    <xdr:col>7</xdr:col>
                    <xdr:colOff>457200</xdr:colOff>
                    <xdr:row>70</xdr:row>
                    <xdr:rowOff>0</xdr:rowOff>
                  </to>
                </anchor>
              </controlPr>
            </control>
          </mc:Choice>
        </mc:AlternateContent>
        <mc:AlternateContent xmlns:mc="http://schemas.openxmlformats.org/markup-compatibility/2006">
          <mc:Choice Requires="x14">
            <control shapeId="1076" r:id="rId40" name="Check Box 52">
              <controlPr defaultSize="0" autoFill="0" autoLine="0" autoPict="0">
                <anchor moveWithCells="1">
                  <from>
                    <xdr:col>5</xdr:col>
                    <xdr:colOff>790575</xdr:colOff>
                    <xdr:row>70</xdr:row>
                    <xdr:rowOff>171450</xdr:rowOff>
                  </from>
                  <to>
                    <xdr:col>6</xdr:col>
                    <xdr:colOff>476250</xdr:colOff>
                    <xdr:row>72</xdr:row>
                    <xdr:rowOff>28575</xdr:rowOff>
                  </to>
                </anchor>
              </controlPr>
            </control>
          </mc:Choice>
        </mc:AlternateContent>
        <mc:AlternateContent xmlns:mc="http://schemas.openxmlformats.org/markup-compatibility/2006">
          <mc:Choice Requires="x14">
            <control shapeId="1077" r:id="rId41" name="Check Box 53">
              <controlPr defaultSize="0" autoFill="0" autoLine="0" autoPict="0">
                <anchor moveWithCells="1">
                  <from>
                    <xdr:col>6</xdr:col>
                    <xdr:colOff>590550</xdr:colOff>
                    <xdr:row>70</xdr:row>
                    <xdr:rowOff>180975</xdr:rowOff>
                  </from>
                  <to>
                    <xdr:col>7</xdr:col>
                    <xdr:colOff>447675</xdr:colOff>
                    <xdr:row>72</xdr:row>
                    <xdr:rowOff>28575</xdr:rowOff>
                  </to>
                </anchor>
              </controlPr>
            </control>
          </mc:Choice>
        </mc:AlternateContent>
        <mc:AlternateContent xmlns:mc="http://schemas.openxmlformats.org/markup-compatibility/2006">
          <mc:Choice Requires="x14">
            <control shapeId="1078" r:id="rId42" name="Check Box 54">
              <controlPr defaultSize="0" autoFill="0" autoLine="0" autoPict="0">
                <anchor moveWithCells="1">
                  <from>
                    <xdr:col>3</xdr:col>
                    <xdr:colOff>1162050</xdr:colOff>
                    <xdr:row>71</xdr:row>
                    <xdr:rowOff>180975</xdr:rowOff>
                  </from>
                  <to>
                    <xdr:col>4</xdr:col>
                    <xdr:colOff>457200</xdr:colOff>
                    <xdr:row>73</xdr:row>
                    <xdr:rowOff>19050</xdr:rowOff>
                  </to>
                </anchor>
              </controlPr>
            </control>
          </mc:Choice>
        </mc:AlternateContent>
        <mc:AlternateContent xmlns:mc="http://schemas.openxmlformats.org/markup-compatibility/2006">
          <mc:Choice Requires="x14">
            <control shapeId="1080" r:id="rId43" name="Check Box 56">
              <controlPr defaultSize="0" autoFill="0" autoLine="0" autoPict="0">
                <anchor moveWithCells="1">
                  <from>
                    <xdr:col>4</xdr:col>
                    <xdr:colOff>733425</xdr:colOff>
                    <xdr:row>71</xdr:row>
                    <xdr:rowOff>180975</xdr:rowOff>
                  </from>
                  <to>
                    <xdr:col>5</xdr:col>
                    <xdr:colOff>457200</xdr:colOff>
                    <xdr:row>73</xdr:row>
                    <xdr:rowOff>19050</xdr:rowOff>
                  </to>
                </anchor>
              </controlPr>
            </control>
          </mc:Choice>
        </mc:AlternateContent>
        <mc:AlternateContent xmlns:mc="http://schemas.openxmlformats.org/markup-compatibility/2006">
          <mc:Choice Requires="x14">
            <control shapeId="1081" r:id="rId44" name="Check Box 57">
              <controlPr defaultSize="0" autoFill="0" autoLine="0" autoPict="0">
                <anchor moveWithCells="1">
                  <from>
                    <xdr:col>5</xdr:col>
                    <xdr:colOff>790575</xdr:colOff>
                    <xdr:row>71</xdr:row>
                    <xdr:rowOff>180975</xdr:rowOff>
                  </from>
                  <to>
                    <xdr:col>7</xdr:col>
                    <xdr:colOff>466725</xdr:colOff>
                    <xdr:row>73</xdr:row>
                    <xdr:rowOff>19050</xdr:rowOff>
                  </to>
                </anchor>
              </controlPr>
            </control>
          </mc:Choice>
        </mc:AlternateContent>
        <mc:AlternateContent xmlns:mc="http://schemas.openxmlformats.org/markup-compatibility/2006">
          <mc:Choice Requires="x14">
            <control shapeId="1082" r:id="rId45" name="Check Box 58">
              <controlPr defaultSize="0" autoFill="0" autoLine="0" autoPict="0">
                <anchor moveWithCells="1">
                  <from>
                    <xdr:col>0</xdr:col>
                    <xdr:colOff>1038225</xdr:colOff>
                    <xdr:row>93</xdr:row>
                    <xdr:rowOff>180975</xdr:rowOff>
                  </from>
                  <to>
                    <xdr:col>1</xdr:col>
                    <xdr:colOff>723900</xdr:colOff>
                    <xdr:row>95</xdr:row>
                    <xdr:rowOff>19050</xdr:rowOff>
                  </to>
                </anchor>
              </controlPr>
            </control>
          </mc:Choice>
        </mc:AlternateContent>
        <mc:AlternateContent xmlns:mc="http://schemas.openxmlformats.org/markup-compatibility/2006">
          <mc:Choice Requires="x14">
            <control shapeId="1083" r:id="rId46" name="Check Box 59">
              <controlPr defaultSize="0" autoFill="0" autoLine="0" autoPict="0">
                <anchor moveWithCells="1">
                  <from>
                    <xdr:col>1</xdr:col>
                    <xdr:colOff>781050</xdr:colOff>
                    <xdr:row>93</xdr:row>
                    <xdr:rowOff>180975</xdr:rowOff>
                  </from>
                  <to>
                    <xdr:col>3</xdr:col>
                    <xdr:colOff>114300</xdr:colOff>
                    <xdr:row>95</xdr:row>
                    <xdr:rowOff>19050</xdr:rowOff>
                  </to>
                </anchor>
              </controlPr>
            </control>
          </mc:Choice>
        </mc:AlternateContent>
        <mc:AlternateContent xmlns:mc="http://schemas.openxmlformats.org/markup-compatibility/2006">
          <mc:Choice Requires="x14">
            <control shapeId="1084" r:id="rId47" name="Check Box 60">
              <controlPr defaultSize="0" autoFill="0" autoLine="0" autoPict="0" altText="3 zmiany / dobę">
                <anchor moveWithCells="1">
                  <from>
                    <xdr:col>3</xdr:col>
                    <xdr:colOff>28575</xdr:colOff>
                    <xdr:row>93</xdr:row>
                    <xdr:rowOff>180975</xdr:rowOff>
                  </from>
                  <to>
                    <xdr:col>3</xdr:col>
                    <xdr:colOff>1104900</xdr:colOff>
                    <xdr:row>95</xdr:row>
                    <xdr:rowOff>19050</xdr:rowOff>
                  </to>
                </anchor>
              </controlPr>
            </control>
          </mc:Choice>
        </mc:AlternateContent>
        <mc:AlternateContent xmlns:mc="http://schemas.openxmlformats.org/markup-compatibility/2006">
          <mc:Choice Requires="x14">
            <control shapeId="1085" r:id="rId48" name="Check Box 61">
              <controlPr defaultSize="0" autoFill="0" autoLine="0" autoPict="0" altText="3 zmiany / dobę">
                <anchor moveWithCells="1">
                  <from>
                    <xdr:col>3</xdr:col>
                    <xdr:colOff>1019175</xdr:colOff>
                    <xdr:row>93</xdr:row>
                    <xdr:rowOff>180975</xdr:rowOff>
                  </from>
                  <to>
                    <xdr:col>4</xdr:col>
                    <xdr:colOff>552450</xdr:colOff>
                    <xdr:row>95</xdr:row>
                    <xdr:rowOff>19050</xdr:rowOff>
                  </to>
                </anchor>
              </controlPr>
            </control>
          </mc:Choice>
        </mc:AlternateContent>
        <mc:AlternateContent xmlns:mc="http://schemas.openxmlformats.org/markup-compatibility/2006">
          <mc:Choice Requires="x14">
            <control shapeId="1086" r:id="rId49" name="Check Box 62">
              <controlPr defaultSize="0" autoFill="0" autoLine="0" autoPict="0" altText="3 zmiany / dobę">
                <anchor moveWithCells="1">
                  <from>
                    <xdr:col>0</xdr:col>
                    <xdr:colOff>0</xdr:colOff>
                    <xdr:row>96</xdr:row>
                    <xdr:rowOff>190500</xdr:rowOff>
                  </from>
                  <to>
                    <xdr:col>0</xdr:col>
                    <xdr:colOff>704850</xdr:colOff>
                    <xdr:row>98</xdr:row>
                    <xdr:rowOff>28575</xdr:rowOff>
                  </to>
                </anchor>
              </controlPr>
            </control>
          </mc:Choice>
        </mc:AlternateContent>
        <mc:AlternateContent xmlns:mc="http://schemas.openxmlformats.org/markup-compatibility/2006">
          <mc:Choice Requires="x14">
            <control shapeId="1088" r:id="rId50" name="Check Box 64">
              <controlPr defaultSize="0" autoFill="0" autoLine="0" autoPict="0" altText="3 zmiany / dobę">
                <anchor moveWithCells="1">
                  <from>
                    <xdr:col>0</xdr:col>
                    <xdr:colOff>1333500</xdr:colOff>
                    <xdr:row>96</xdr:row>
                    <xdr:rowOff>171450</xdr:rowOff>
                  </from>
                  <to>
                    <xdr:col>1</xdr:col>
                    <xdr:colOff>657225</xdr:colOff>
                    <xdr:row>98</xdr:row>
                    <xdr:rowOff>28575</xdr:rowOff>
                  </to>
                </anchor>
              </controlPr>
            </control>
          </mc:Choice>
        </mc:AlternateContent>
        <mc:AlternateContent xmlns:mc="http://schemas.openxmlformats.org/markup-compatibility/2006">
          <mc:Choice Requires="x14">
            <control shapeId="1089" r:id="rId51" name="Check Box 65">
              <controlPr defaultSize="0" autoFill="0" autoLine="0" autoPict="0" altText="3 zmiany / dobę">
                <anchor moveWithCells="1">
                  <from>
                    <xdr:col>1</xdr:col>
                    <xdr:colOff>1143000</xdr:colOff>
                    <xdr:row>96</xdr:row>
                    <xdr:rowOff>171450</xdr:rowOff>
                  </from>
                  <to>
                    <xdr:col>2</xdr:col>
                    <xdr:colOff>704850</xdr:colOff>
                    <xdr:row>98</xdr:row>
                    <xdr:rowOff>28575</xdr:rowOff>
                  </to>
                </anchor>
              </controlPr>
            </control>
          </mc:Choice>
        </mc:AlternateContent>
        <mc:AlternateContent xmlns:mc="http://schemas.openxmlformats.org/markup-compatibility/2006">
          <mc:Choice Requires="x14">
            <control shapeId="1090" r:id="rId52" name="Check Box 66">
              <controlPr defaultSize="0" autoFill="0" autoLine="0" autoPict="0" altText="3 zmiany / dobę">
                <anchor moveWithCells="1">
                  <from>
                    <xdr:col>3</xdr:col>
                    <xdr:colOff>257175</xdr:colOff>
                    <xdr:row>96</xdr:row>
                    <xdr:rowOff>171450</xdr:rowOff>
                  </from>
                  <to>
                    <xdr:col>3</xdr:col>
                    <xdr:colOff>962025</xdr:colOff>
                    <xdr:row>98</xdr:row>
                    <xdr:rowOff>28575</xdr:rowOff>
                  </to>
                </anchor>
              </controlPr>
            </control>
          </mc:Choice>
        </mc:AlternateContent>
        <mc:AlternateContent xmlns:mc="http://schemas.openxmlformats.org/markup-compatibility/2006">
          <mc:Choice Requires="x14">
            <control shapeId="1091" r:id="rId53" name="Check Box 67">
              <controlPr defaultSize="0" autoFill="0" autoLine="0" autoPict="0" altText="3 zmiany / dobę">
                <anchor moveWithCells="1">
                  <from>
                    <xdr:col>4</xdr:col>
                    <xdr:colOff>342900</xdr:colOff>
                    <xdr:row>96</xdr:row>
                    <xdr:rowOff>171450</xdr:rowOff>
                  </from>
                  <to>
                    <xdr:col>5</xdr:col>
                    <xdr:colOff>304800</xdr:colOff>
                    <xdr:row>98</xdr:row>
                    <xdr:rowOff>28575</xdr:rowOff>
                  </to>
                </anchor>
              </controlPr>
            </control>
          </mc:Choice>
        </mc:AlternateContent>
        <mc:AlternateContent xmlns:mc="http://schemas.openxmlformats.org/markup-compatibility/2006">
          <mc:Choice Requires="x14">
            <control shapeId="1093" r:id="rId54" name="Check Box 69">
              <controlPr defaultSize="0" autoFill="0" autoLine="0" autoPict="0" altText="3 zmiany / dobę">
                <anchor moveWithCells="1">
                  <from>
                    <xdr:col>5</xdr:col>
                    <xdr:colOff>762000</xdr:colOff>
                    <xdr:row>96</xdr:row>
                    <xdr:rowOff>171450</xdr:rowOff>
                  </from>
                  <to>
                    <xdr:col>7</xdr:col>
                    <xdr:colOff>95250</xdr:colOff>
                    <xdr:row>98</xdr:row>
                    <xdr:rowOff>28575</xdr:rowOff>
                  </to>
                </anchor>
              </controlPr>
            </control>
          </mc:Choice>
        </mc:AlternateContent>
        <mc:AlternateContent xmlns:mc="http://schemas.openxmlformats.org/markup-compatibility/2006">
          <mc:Choice Requires="x14">
            <control shapeId="1094" r:id="rId55" name="Check Box 70">
              <controlPr defaultSize="0" autoFill="0" autoLine="0" autoPict="0" altText="3 zmiany / dobę">
                <anchor moveWithCells="1">
                  <from>
                    <xdr:col>0</xdr:col>
                    <xdr:colOff>9525</xdr:colOff>
                    <xdr:row>110</xdr:row>
                    <xdr:rowOff>171450</xdr:rowOff>
                  </from>
                  <to>
                    <xdr:col>2</xdr:col>
                    <xdr:colOff>114300</xdr:colOff>
                    <xdr:row>112</xdr:row>
                    <xdr:rowOff>47625</xdr:rowOff>
                  </to>
                </anchor>
              </controlPr>
            </control>
          </mc:Choice>
        </mc:AlternateContent>
        <mc:AlternateContent xmlns:mc="http://schemas.openxmlformats.org/markup-compatibility/2006">
          <mc:Choice Requires="x14">
            <control shapeId="1095" r:id="rId56" name="Check Box 71">
              <controlPr defaultSize="0" autoFill="0" autoLine="0" autoPict="0" altText="3 zmiany / dobę">
                <anchor moveWithCells="1">
                  <from>
                    <xdr:col>2</xdr:col>
                    <xdr:colOff>180975</xdr:colOff>
                    <xdr:row>110</xdr:row>
                    <xdr:rowOff>171450</xdr:rowOff>
                  </from>
                  <to>
                    <xdr:col>4</xdr:col>
                    <xdr:colOff>123825</xdr:colOff>
                    <xdr:row>112</xdr:row>
                    <xdr:rowOff>47625</xdr:rowOff>
                  </to>
                </anchor>
              </controlPr>
            </control>
          </mc:Choice>
        </mc:AlternateContent>
        <mc:AlternateContent xmlns:mc="http://schemas.openxmlformats.org/markup-compatibility/2006">
          <mc:Choice Requires="x14">
            <control shapeId="1097" r:id="rId57" name="Check Box 73">
              <controlPr defaultSize="0" autoFill="0" autoLine="0" autoPict="0" altText="3 zmiany / dobę">
                <anchor moveWithCells="1">
                  <from>
                    <xdr:col>0</xdr:col>
                    <xdr:colOff>19050</xdr:colOff>
                    <xdr:row>111</xdr:row>
                    <xdr:rowOff>161925</xdr:rowOff>
                  </from>
                  <to>
                    <xdr:col>1</xdr:col>
                    <xdr:colOff>219075</xdr:colOff>
                    <xdr:row>113</xdr:row>
                    <xdr:rowOff>19050</xdr:rowOff>
                  </to>
                </anchor>
              </controlPr>
            </control>
          </mc:Choice>
        </mc:AlternateContent>
        <mc:AlternateContent xmlns:mc="http://schemas.openxmlformats.org/markup-compatibility/2006">
          <mc:Choice Requires="x14">
            <control shapeId="1099" r:id="rId58" name="Check Box 75">
              <controlPr defaultSize="0" autoFill="0" autoLine="0" autoPict="0" altText="3 zmiany / dobę">
                <anchor moveWithCells="1">
                  <from>
                    <xdr:col>2</xdr:col>
                    <xdr:colOff>171450</xdr:colOff>
                    <xdr:row>111</xdr:row>
                    <xdr:rowOff>161925</xdr:rowOff>
                  </from>
                  <to>
                    <xdr:col>3</xdr:col>
                    <xdr:colOff>847725</xdr:colOff>
                    <xdr:row>113</xdr:row>
                    <xdr:rowOff>19050</xdr:rowOff>
                  </to>
                </anchor>
              </controlPr>
            </control>
          </mc:Choice>
        </mc:AlternateContent>
        <mc:AlternateContent xmlns:mc="http://schemas.openxmlformats.org/markup-compatibility/2006">
          <mc:Choice Requires="x14">
            <control shapeId="1101" r:id="rId59" name="Check Box 77">
              <controlPr defaultSize="0" autoFill="0" autoLine="0" autoPict="0">
                <anchor moveWithCells="1">
                  <from>
                    <xdr:col>2</xdr:col>
                    <xdr:colOff>866775</xdr:colOff>
                    <xdr:row>6</xdr:row>
                    <xdr:rowOff>190500</xdr:rowOff>
                  </from>
                  <to>
                    <xdr:col>3</xdr:col>
                    <xdr:colOff>285750</xdr:colOff>
                    <xdr:row>8</xdr:row>
                    <xdr:rowOff>28575</xdr:rowOff>
                  </to>
                </anchor>
              </controlPr>
            </control>
          </mc:Choice>
        </mc:AlternateContent>
        <mc:AlternateContent xmlns:mc="http://schemas.openxmlformats.org/markup-compatibility/2006">
          <mc:Choice Requires="x14">
            <control shapeId="1102" r:id="rId60" name="Check Box 78">
              <controlPr defaultSize="0" autoFill="0" autoLine="0" autoPict="0">
                <anchor moveWithCells="1">
                  <from>
                    <xdr:col>3</xdr:col>
                    <xdr:colOff>371475</xdr:colOff>
                    <xdr:row>6</xdr:row>
                    <xdr:rowOff>180975</xdr:rowOff>
                  </from>
                  <to>
                    <xdr:col>3</xdr:col>
                    <xdr:colOff>714375</xdr:colOff>
                    <xdr:row>8</xdr:row>
                    <xdr:rowOff>19050</xdr:rowOff>
                  </to>
                </anchor>
              </controlPr>
            </control>
          </mc:Choice>
        </mc:AlternateContent>
        <mc:AlternateContent xmlns:mc="http://schemas.openxmlformats.org/markup-compatibility/2006">
          <mc:Choice Requires="x14">
            <control shapeId="1104" r:id="rId61" name="Check Box 80">
              <controlPr defaultSize="0" autoFill="0" autoLine="0" autoPict="0">
                <anchor moveWithCells="1">
                  <from>
                    <xdr:col>3</xdr:col>
                    <xdr:colOff>885825</xdr:colOff>
                    <xdr:row>6</xdr:row>
                    <xdr:rowOff>180975</xdr:rowOff>
                  </from>
                  <to>
                    <xdr:col>4</xdr:col>
                    <xdr:colOff>57150</xdr:colOff>
                    <xdr:row>8</xdr:row>
                    <xdr:rowOff>19050</xdr:rowOff>
                  </to>
                </anchor>
              </controlPr>
            </control>
          </mc:Choice>
        </mc:AlternateContent>
        <mc:AlternateContent xmlns:mc="http://schemas.openxmlformats.org/markup-compatibility/2006">
          <mc:Choice Requires="x14">
            <control shapeId="1105" r:id="rId62" name="Check Box 81">
              <controlPr defaultSize="0" autoFill="0" autoLine="0" autoPict="0">
                <anchor moveWithCells="1">
                  <from>
                    <xdr:col>4</xdr:col>
                    <xdr:colOff>209550</xdr:colOff>
                    <xdr:row>6</xdr:row>
                    <xdr:rowOff>171450</xdr:rowOff>
                  </from>
                  <to>
                    <xdr:col>4</xdr:col>
                    <xdr:colOff>552450</xdr:colOff>
                    <xdr:row>8</xdr:row>
                    <xdr:rowOff>9525</xdr:rowOff>
                  </to>
                </anchor>
              </controlPr>
            </control>
          </mc:Choice>
        </mc:AlternateContent>
        <mc:AlternateContent xmlns:mc="http://schemas.openxmlformats.org/markup-compatibility/2006">
          <mc:Choice Requires="x14">
            <control shapeId="1107" r:id="rId63" name="Check Box 83">
              <controlPr defaultSize="0" autoFill="0" autoLine="0" autoPict="0">
                <anchor moveWithCells="1">
                  <from>
                    <xdr:col>4</xdr:col>
                    <xdr:colOff>704850</xdr:colOff>
                    <xdr:row>6</xdr:row>
                    <xdr:rowOff>180975</xdr:rowOff>
                  </from>
                  <to>
                    <xdr:col>5</xdr:col>
                    <xdr:colOff>304800</xdr:colOff>
                    <xdr:row>8</xdr:row>
                    <xdr:rowOff>19050</xdr:rowOff>
                  </to>
                </anchor>
              </controlPr>
            </control>
          </mc:Choice>
        </mc:AlternateContent>
        <mc:AlternateContent xmlns:mc="http://schemas.openxmlformats.org/markup-compatibility/2006">
          <mc:Choice Requires="x14">
            <control shapeId="1108" r:id="rId64" name="Check Box 84">
              <controlPr defaultSize="0" autoFill="0" autoLine="0" autoPict="0">
                <anchor moveWithCells="1">
                  <from>
                    <xdr:col>5</xdr:col>
                    <xdr:colOff>514350</xdr:colOff>
                    <xdr:row>6</xdr:row>
                    <xdr:rowOff>171450</xdr:rowOff>
                  </from>
                  <to>
                    <xdr:col>6</xdr:col>
                    <xdr:colOff>95250</xdr:colOff>
                    <xdr:row>8</xdr:row>
                    <xdr:rowOff>9525</xdr:rowOff>
                  </to>
                </anchor>
              </controlPr>
            </control>
          </mc:Choice>
        </mc:AlternateContent>
        <mc:AlternateContent xmlns:mc="http://schemas.openxmlformats.org/markup-compatibility/2006">
          <mc:Choice Requires="x14">
            <control shapeId="1110" r:id="rId65" name="Check Box 86">
              <controlPr defaultSize="0" autoFill="0" autoLine="0" autoPict="0">
                <anchor moveWithCells="1">
                  <from>
                    <xdr:col>6</xdr:col>
                    <xdr:colOff>323850</xdr:colOff>
                    <xdr:row>6</xdr:row>
                    <xdr:rowOff>171450</xdr:rowOff>
                  </from>
                  <to>
                    <xdr:col>7</xdr:col>
                    <xdr:colOff>57150</xdr:colOff>
                    <xdr:row>8</xdr:row>
                    <xdr:rowOff>9525</xdr:rowOff>
                  </to>
                </anchor>
              </controlPr>
            </control>
          </mc:Choice>
        </mc:AlternateContent>
        <mc:AlternateContent xmlns:mc="http://schemas.openxmlformats.org/markup-compatibility/2006">
          <mc:Choice Requires="x14">
            <control shapeId="1111" r:id="rId66" name="Check Box 87">
              <controlPr defaultSize="0" autoFill="0" autoLine="0" autoPict="0">
                <anchor moveWithCells="1">
                  <from>
                    <xdr:col>7</xdr:col>
                    <xdr:colOff>323850</xdr:colOff>
                    <xdr:row>6</xdr:row>
                    <xdr:rowOff>180975</xdr:rowOff>
                  </from>
                  <to>
                    <xdr:col>7</xdr:col>
                    <xdr:colOff>666750</xdr:colOff>
                    <xdr:row>8</xdr:row>
                    <xdr:rowOff>19050</xdr:rowOff>
                  </to>
                </anchor>
              </controlPr>
            </control>
          </mc:Choice>
        </mc:AlternateContent>
        <mc:AlternateContent xmlns:mc="http://schemas.openxmlformats.org/markup-compatibility/2006">
          <mc:Choice Requires="x14">
            <control shapeId="1112" r:id="rId67" name="Check Box 88">
              <controlPr defaultSize="0" autoFill="0" autoLine="0" autoPict="0">
                <anchor moveWithCells="1">
                  <from>
                    <xdr:col>2</xdr:col>
                    <xdr:colOff>876300</xdr:colOff>
                    <xdr:row>7</xdr:row>
                    <xdr:rowOff>180975</xdr:rowOff>
                  </from>
                  <to>
                    <xdr:col>3</xdr:col>
                    <xdr:colOff>304800</xdr:colOff>
                    <xdr:row>9</xdr:row>
                    <xdr:rowOff>19050</xdr:rowOff>
                  </to>
                </anchor>
              </controlPr>
            </control>
          </mc:Choice>
        </mc:AlternateContent>
        <mc:AlternateContent xmlns:mc="http://schemas.openxmlformats.org/markup-compatibility/2006">
          <mc:Choice Requires="x14">
            <control shapeId="1113" r:id="rId68" name="Check Box 89">
              <controlPr defaultSize="0" autoFill="0" autoLine="0" autoPict="0">
                <anchor moveWithCells="1">
                  <from>
                    <xdr:col>3</xdr:col>
                    <xdr:colOff>371475</xdr:colOff>
                    <xdr:row>7</xdr:row>
                    <xdr:rowOff>171450</xdr:rowOff>
                  </from>
                  <to>
                    <xdr:col>3</xdr:col>
                    <xdr:colOff>714375</xdr:colOff>
                    <xdr:row>9</xdr:row>
                    <xdr:rowOff>9525</xdr:rowOff>
                  </to>
                </anchor>
              </controlPr>
            </control>
          </mc:Choice>
        </mc:AlternateContent>
        <mc:AlternateContent xmlns:mc="http://schemas.openxmlformats.org/markup-compatibility/2006">
          <mc:Choice Requires="x14">
            <control shapeId="1114" r:id="rId69" name="Check Box 90">
              <controlPr defaultSize="0" autoFill="0" autoLine="0" autoPict="0">
                <anchor moveWithCells="1">
                  <from>
                    <xdr:col>3</xdr:col>
                    <xdr:colOff>885825</xdr:colOff>
                    <xdr:row>7</xdr:row>
                    <xdr:rowOff>180975</xdr:rowOff>
                  </from>
                  <to>
                    <xdr:col>4</xdr:col>
                    <xdr:colOff>57150</xdr:colOff>
                    <xdr:row>9</xdr:row>
                    <xdr:rowOff>19050</xdr:rowOff>
                  </to>
                </anchor>
              </controlPr>
            </control>
          </mc:Choice>
        </mc:AlternateContent>
        <mc:AlternateContent xmlns:mc="http://schemas.openxmlformats.org/markup-compatibility/2006">
          <mc:Choice Requires="x14">
            <control shapeId="1115" r:id="rId70" name="Check Box 91">
              <controlPr defaultSize="0" autoFill="0" autoLine="0" autoPict="0">
                <anchor moveWithCells="1">
                  <from>
                    <xdr:col>4</xdr:col>
                    <xdr:colOff>209550</xdr:colOff>
                    <xdr:row>7</xdr:row>
                    <xdr:rowOff>180975</xdr:rowOff>
                  </from>
                  <to>
                    <xdr:col>4</xdr:col>
                    <xdr:colOff>552450</xdr:colOff>
                    <xdr:row>9</xdr:row>
                    <xdr:rowOff>19050</xdr:rowOff>
                  </to>
                </anchor>
              </controlPr>
            </control>
          </mc:Choice>
        </mc:AlternateContent>
        <mc:AlternateContent xmlns:mc="http://schemas.openxmlformats.org/markup-compatibility/2006">
          <mc:Choice Requires="x14">
            <control shapeId="1116" r:id="rId71" name="Check Box 92">
              <controlPr defaultSize="0" autoFill="0" autoLine="0" autoPict="0">
                <anchor moveWithCells="1">
                  <from>
                    <xdr:col>4</xdr:col>
                    <xdr:colOff>704850</xdr:colOff>
                    <xdr:row>7</xdr:row>
                    <xdr:rowOff>180975</xdr:rowOff>
                  </from>
                  <to>
                    <xdr:col>5</xdr:col>
                    <xdr:colOff>295275</xdr:colOff>
                    <xdr:row>9</xdr:row>
                    <xdr:rowOff>19050</xdr:rowOff>
                  </to>
                </anchor>
              </controlPr>
            </control>
          </mc:Choice>
        </mc:AlternateContent>
        <mc:AlternateContent xmlns:mc="http://schemas.openxmlformats.org/markup-compatibility/2006">
          <mc:Choice Requires="x14">
            <control shapeId="1117" r:id="rId72" name="Check Box 93">
              <controlPr defaultSize="0" autoFill="0" autoLine="0" autoPict="0">
                <anchor moveWithCells="1">
                  <from>
                    <xdr:col>5</xdr:col>
                    <xdr:colOff>514350</xdr:colOff>
                    <xdr:row>7</xdr:row>
                    <xdr:rowOff>180975</xdr:rowOff>
                  </from>
                  <to>
                    <xdr:col>6</xdr:col>
                    <xdr:colOff>95250</xdr:colOff>
                    <xdr:row>9</xdr:row>
                    <xdr:rowOff>19050</xdr:rowOff>
                  </to>
                </anchor>
              </controlPr>
            </control>
          </mc:Choice>
        </mc:AlternateContent>
        <mc:AlternateContent xmlns:mc="http://schemas.openxmlformats.org/markup-compatibility/2006">
          <mc:Choice Requires="x14">
            <control shapeId="1118" r:id="rId73" name="Check Box 94">
              <controlPr defaultSize="0" autoFill="0" autoLine="0" autoPict="0">
                <anchor moveWithCells="1">
                  <from>
                    <xdr:col>6</xdr:col>
                    <xdr:colOff>333375</xdr:colOff>
                    <xdr:row>7</xdr:row>
                    <xdr:rowOff>180975</xdr:rowOff>
                  </from>
                  <to>
                    <xdr:col>7</xdr:col>
                    <xdr:colOff>66675</xdr:colOff>
                    <xdr:row>9</xdr:row>
                    <xdr:rowOff>19050</xdr:rowOff>
                  </to>
                </anchor>
              </controlPr>
            </control>
          </mc:Choice>
        </mc:AlternateContent>
        <mc:AlternateContent xmlns:mc="http://schemas.openxmlformats.org/markup-compatibility/2006">
          <mc:Choice Requires="x14">
            <control shapeId="1121" r:id="rId74" name="Check Box 97">
              <controlPr defaultSize="0" autoFill="0" autoLine="0" autoPict="0">
                <anchor moveWithCells="1">
                  <from>
                    <xdr:col>1</xdr:col>
                    <xdr:colOff>800100</xdr:colOff>
                    <xdr:row>39</xdr:row>
                    <xdr:rowOff>180975</xdr:rowOff>
                  </from>
                  <to>
                    <xdr:col>2</xdr:col>
                    <xdr:colOff>438150</xdr:colOff>
                    <xdr:row>41</xdr:row>
                    <xdr:rowOff>19050</xdr:rowOff>
                  </to>
                </anchor>
              </controlPr>
            </control>
          </mc:Choice>
        </mc:AlternateContent>
        <mc:AlternateContent xmlns:mc="http://schemas.openxmlformats.org/markup-compatibility/2006">
          <mc:Choice Requires="x14">
            <control shapeId="1123" r:id="rId75" name="Check Box 99">
              <controlPr defaultSize="0" autoFill="0" autoLine="0" autoPict="0">
                <anchor moveWithCells="1">
                  <from>
                    <xdr:col>2</xdr:col>
                    <xdr:colOff>504825</xdr:colOff>
                    <xdr:row>39</xdr:row>
                    <xdr:rowOff>180975</xdr:rowOff>
                  </from>
                  <to>
                    <xdr:col>3</xdr:col>
                    <xdr:colOff>57150</xdr:colOff>
                    <xdr:row>41</xdr:row>
                    <xdr:rowOff>19050</xdr:rowOff>
                  </to>
                </anchor>
              </controlPr>
            </control>
          </mc:Choice>
        </mc:AlternateContent>
        <mc:AlternateContent xmlns:mc="http://schemas.openxmlformats.org/markup-compatibility/2006">
          <mc:Choice Requires="x14">
            <control shapeId="1125" r:id="rId76" name="Check Box 101">
              <controlPr defaultSize="0" autoFill="0" autoLine="0" autoPict="0" altText="3 zmiany / dobę">
                <anchor moveWithCells="1">
                  <from>
                    <xdr:col>1</xdr:col>
                    <xdr:colOff>285750</xdr:colOff>
                    <xdr:row>99</xdr:row>
                    <xdr:rowOff>180975</xdr:rowOff>
                  </from>
                  <to>
                    <xdr:col>2</xdr:col>
                    <xdr:colOff>161925</xdr:colOff>
                    <xdr:row>101</xdr:row>
                    <xdr:rowOff>19050</xdr:rowOff>
                  </to>
                </anchor>
              </controlPr>
            </control>
          </mc:Choice>
        </mc:AlternateContent>
        <mc:AlternateContent xmlns:mc="http://schemas.openxmlformats.org/markup-compatibility/2006">
          <mc:Choice Requires="x14">
            <control shapeId="1126" r:id="rId77" name="Check Box 102">
              <controlPr defaultSize="0" autoFill="0" autoLine="0" autoPict="0" altText="3 zmiany / dobę">
                <anchor moveWithCells="1">
                  <from>
                    <xdr:col>1</xdr:col>
                    <xdr:colOff>285750</xdr:colOff>
                    <xdr:row>101</xdr:row>
                    <xdr:rowOff>180975</xdr:rowOff>
                  </from>
                  <to>
                    <xdr:col>2</xdr:col>
                    <xdr:colOff>161925</xdr:colOff>
                    <xdr:row>103</xdr:row>
                    <xdr:rowOff>19050</xdr:rowOff>
                  </to>
                </anchor>
              </controlPr>
            </control>
          </mc:Choice>
        </mc:AlternateContent>
        <mc:AlternateContent xmlns:mc="http://schemas.openxmlformats.org/markup-compatibility/2006">
          <mc:Choice Requires="x14">
            <control shapeId="1128" r:id="rId78" name="Check Box 104">
              <controlPr defaultSize="0" autoFill="0" autoLine="0" autoPict="0" altText="3 zmiany / dobę">
                <anchor moveWithCells="1">
                  <from>
                    <xdr:col>1</xdr:col>
                    <xdr:colOff>285750</xdr:colOff>
                    <xdr:row>105</xdr:row>
                    <xdr:rowOff>180975</xdr:rowOff>
                  </from>
                  <to>
                    <xdr:col>2</xdr:col>
                    <xdr:colOff>161925</xdr:colOff>
                    <xdr:row>107</xdr:row>
                    <xdr:rowOff>19050</xdr:rowOff>
                  </to>
                </anchor>
              </controlPr>
            </control>
          </mc:Choice>
        </mc:AlternateContent>
        <mc:AlternateContent xmlns:mc="http://schemas.openxmlformats.org/markup-compatibility/2006">
          <mc:Choice Requires="x14">
            <control shapeId="1129" r:id="rId79" name="Check Box 105">
              <controlPr defaultSize="0" autoFill="0" autoLine="0" autoPict="0" altText="3 zmiany / dobę">
                <anchor moveWithCells="1">
                  <from>
                    <xdr:col>1</xdr:col>
                    <xdr:colOff>285750</xdr:colOff>
                    <xdr:row>104</xdr:row>
                    <xdr:rowOff>180975</xdr:rowOff>
                  </from>
                  <to>
                    <xdr:col>2</xdr:col>
                    <xdr:colOff>161925</xdr:colOff>
                    <xdr:row>106</xdr:row>
                    <xdr:rowOff>19050</xdr:rowOff>
                  </to>
                </anchor>
              </controlPr>
            </control>
          </mc:Choice>
        </mc:AlternateContent>
        <mc:AlternateContent xmlns:mc="http://schemas.openxmlformats.org/markup-compatibility/2006">
          <mc:Choice Requires="x14">
            <control shapeId="1131" r:id="rId80" name="Check Box 107">
              <controlPr defaultSize="0" autoFill="0" autoLine="0" autoPict="0" altText="3 zmiany / dobę">
                <anchor moveWithCells="1">
                  <from>
                    <xdr:col>1</xdr:col>
                    <xdr:colOff>285750</xdr:colOff>
                    <xdr:row>100</xdr:row>
                    <xdr:rowOff>190500</xdr:rowOff>
                  </from>
                  <to>
                    <xdr:col>2</xdr:col>
                    <xdr:colOff>161925</xdr:colOff>
                    <xdr:row>102</xdr:row>
                    <xdr:rowOff>38100</xdr:rowOff>
                  </to>
                </anchor>
              </controlPr>
            </control>
          </mc:Choice>
        </mc:AlternateContent>
        <mc:AlternateContent xmlns:mc="http://schemas.openxmlformats.org/markup-compatibility/2006">
          <mc:Choice Requires="x14">
            <control shapeId="1132" r:id="rId81" name="Check Box 108">
              <controlPr defaultSize="0" autoFill="0" autoLine="0" autoPict="0" altText="3 zmiany / dobę">
                <anchor moveWithCells="1">
                  <from>
                    <xdr:col>1</xdr:col>
                    <xdr:colOff>285750</xdr:colOff>
                    <xdr:row>103</xdr:row>
                    <xdr:rowOff>180975</xdr:rowOff>
                  </from>
                  <to>
                    <xdr:col>2</xdr:col>
                    <xdr:colOff>161925</xdr:colOff>
                    <xdr:row>105</xdr:row>
                    <xdr:rowOff>19050</xdr:rowOff>
                  </to>
                </anchor>
              </controlPr>
            </control>
          </mc:Choice>
        </mc:AlternateContent>
        <mc:AlternateContent xmlns:mc="http://schemas.openxmlformats.org/markup-compatibility/2006">
          <mc:Choice Requires="x14">
            <control shapeId="1133" r:id="rId82" name="Check Box 109">
              <controlPr defaultSize="0" autoFill="0" autoLine="0" autoPict="0" altText="3 zmiany / dobę">
                <anchor moveWithCells="1">
                  <from>
                    <xdr:col>2</xdr:col>
                    <xdr:colOff>285750</xdr:colOff>
                    <xdr:row>105</xdr:row>
                    <xdr:rowOff>180975</xdr:rowOff>
                  </from>
                  <to>
                    <xdr:col>3</xdr:col>
                    <xdr:colOff>76200</xdr:colOff>
                    <xdr:row>107</xdr:row>
                    <xdr:rowOff>19050</xdr:rowOff>
                  </to>
                </anchor>
              </controlPr>
            </control>
          </mc:Choice>
        </mc:AlternateContent>
        <mc:AlternateContent xmlns:mc="http://schemas.openxmlformats.org/markup-compatibility/2006">
          <mc:Choice Requires="x14">
            <control shapeId="1135" r:id="rId83" name="Check Box 111">
              <controlPr defaultSize="0" autoFill="0" autoLine="0" autoPict="0" altText="3 zmiany / dobę">
                <anchor moveWithCells="1">
                  <from>
                    <xdr:col>2</xdr:col>
                    <xdr:colOff>285750</xdr:colOff>
                    <xdr:row>104</xdr:row>
                    <xdr:rowOff>180975</xdr:rowOff>
                  </from>
                  <to>
                    <xdr:col>3</xdr:col>
                    <xdr:colOff>76200</xdr:colOff>
                    <xdr:row>106</xdr:row>
                    <xdr:rowOff>19050</xdr:rowOff>
                  </to>
                </anchor>
              </controlPr>
            </control>
          </mc:Choice>
        </mc:AlternateContent>
        <mc:AlternateContent xmlns:mc="http://schemas.openxmlformats.org/markup-compatibility/2006">
          <mc:Choice Requires="x14">
            <control shapeId="1136" r:id="rId84" name="Check Box 112">
              <controlPr defaultSize="0" autoFill="0" autoLine="0" autoPict="0" altText="3 zmiany / dobę">
                <anchor moveWithCells="1">
                  <from>
                    <xdr:col>2</xdr:col>
                    <xdr:colOff>285750</xdr:colOff>
                    <xdr:row>103</xdr:row>
                    <xdr:rowOff>180975</xdr:rowOff>
                  </from>
                  <to>
                    <xdr:col>3</xdr:col>
                    <xdr:colOff>76200</xdr:colOff>
                    <xdr:row>105</xdr:row>
                    <xdr:rowOff>19050</xdr:rowOff>
                  </to>
                </anchor>
              </controlPr>
            </control>
          </mc:Choice>
        </mc:AlternateContent>
        <mc:AlternateContent xmlns:mc="http://schemas.openxmlformats.org/markup-compatibility/2006">
          <mc:Choice Requires="x14">
            <control shapeId="1137" r:id="rId85" name="Check Box 113">
              <controlPr defaultSize="0" autoFill="0" autoLine="0" autoPict="0" altText="3 zmiany / dobę">
                <anchor moveWithCells="1">
                  <from>
                    <xdr:col>2</xdr:col>
                    <xdr:colOff>285750</xdr:colOff>
                    <xdr:row>102</xdr:row>
                    <xdr:rowOff>180975</xdr:rowOff>
                  </from>
                  <to>
                    <xdr:col>3</xdr:col>
                    <xdr:colOff>76200</xdr:colOff>
                    <xdr:row>104</xdr:row>
                    <xdr:rowOff>28575</xdr:rowOff>
                  </to>
                </anchor>
              </controlPr>
            </control>
          </mc:Choice>
        </mc:AlternateContent>
        <mc:AlternateContent xmlns:mc="http://schemas.openxmlformats.org/markup-compatibility/2006">
          <mc:Choice Requires="x14">
            <control shapeId="1138" r:id="rId86" name="Check Box 114">
              <controlPr defaultSize="0" autoFill="0" autoLine="0" autoPict="0" altText="3 zmiany / dobę">
                <anchor moveWithCells="1">
                  <from>
                    <xdr:col>2</xdr:col>
                    <xdr:colOff>285750</xdr:colOff>
                    <xdr:row>101</xdr:row>
                    <xdr:rowOff>180975</xdr:rowOff>
                  </from>
                  <to>
                    <xdr:col>3</xdr:col>
                    <xdr:colOff>76200</xdr:colOff>
                    <xdr:row>103</xdr:row>
                    <xdr:rowOff>19050</xdr:rowOff>
                  </to>
                </anchor>
              </controlPr>
            </control>
          </mc:Choice>
        </mc:AlternateContent>
        <mc:AlternateContent xmlns:mc="http://schemas.openxmlformats.org/markup-compatibility/2006">
          <mc:Choice Requires="x14">
            <control shapeId="1139" r:id="rId87" name="Check Box 115">
              <controlPr defaultSize="0" autoFill="0" autoLine="0" autoPict="0" altText="3 zmiany / dobę">
                <anchor moveWithCells="1">
                  <from>
                    <xdr:col>2</xdr:col>
                    <xdr:colOff>285750</xdr:colOff>
                    <xdr:row>100</xdr:row>
                    <xdr:rowOff>180975</xdr:rowOff>
                  </from>
                  <to>
                    <xdr:col>3</xdr:col>
                    <xdr:colOff>76200</xdr:colOff>
                    <xdr:row>102</xdr:row>
                    <xdr:rowOff>28575</xdr:rowOff>
                  </to>
                </anchor>
              </controlPr>
            </control>
          </mc:Choice>
        </mc:AlternateContent>
        <mc:AlternateContent xmlns:mc="http://schemas.openxmlformats.org/markup-compatibility/2006">
          <mc:Choice Requires="x14">
            <control shapeId="1140" r:id="rId88" name="Check Box 116">
              <controlPr defaultSize="0" autoFill="0" autoLine="0" autoPict="0" altText="3 zmiany / dobę">
                <anchor moveWithCells="1">
                  <from>
                    <xdr:col>2</xdr:col>
                    <xdr:colOff>285750</xdr:colOff>
                    <xdr:row>99</xdr:row>
                    <xdr:rowOff>180975</xdr:rowOff>
                  </from>
                  <to>
                    <xdr:col>3</xdr:col>
                    <xdr:colOff>76200</xdr:colOff>
                    <xdr:row>101</xdr:row>
                    <xdr:rowOff>19050</xdr:rowOff>
                  </to>
                </anchor>
              </controlPr>
            </control>
          </mc:Choice>
        </mc:AlternateContent>
        <mc:AlternateContent xmlns:mc="http://schemas.openxmlformats.org/markup-compatibility/2006">
          <mc:Choice Requires="x14">
            <control shapeId="1141" r:id="rId89" name="Check Box 117">
              <controlPr defaultSize="0" autoFill="0" autoLine="0" autoPict="0" altText="3 zmiany / dobę">
                <anchor moveWithCells="1">
                  <from>
                    <xdr:col>1</xdr:col>
                    <xdr:colOff>285750</xdr:colOff>
                    <xdr:row>102</xdr:row>
                    <xdr:rowOff>180975</xdr:rowOff>
                  </from>
                  <to>
                    <xdr:col>2</xdr:col>
                    <xdr:colOff>161925</xdr:colOff>
                    <xdr:row>104</xdr:row>
                    <xdr:rowOff>28575</xdr:rowOff>
                  </to>
                </anchor>
              </controlPr>
            </control>
          </mc:Choice>
        </mc:AlternateContent>
        <mc:AlternateContent xmlns:mc="http://schemas.openxmlformats.org/markup-compatibility/2006">
          <mc:Choice Requires="x14">
            <control shapeId="1142" r:id="rId90" name="Check Box 118">
              <controlPr defaultSize="0" autoFill="0" autoLine="0" autoPict="0" altText="3 zmiany / dobę">
                <anchor moveWithCells="1">
                  <from>
                    <xdr:col>0</xdr:col>
                    <xdr:colOff>9525</xdr:colOff>
                    <xdr:row>112</xdr:row>
                    <xdr:rowOff>171450</xdr:rowOff>
                  </from>
                  <to>
                    <xdr:col>1</xdr:col>
                    <xdr:colOff>209550</xdr:colOff>
                    <xdr:row>114</xdr:row>
                    <xdr:rowOff>28575</xdr:rowOff>
                  </to>
                </anchor>
              </controlPr>
            </control>
          </mc:Choice>
        </mc:AlternateContent>
        <mc:AlternateContent xmlns:mc="http://schemas.openxmlformats.org/markup-compatibility/2006">
          <mc:Choice Requires="x14">
            <control shapeId="1143" r:id="rId91" name="Check Box 119">
              <controlPr defaultSize="0" autoFill="0" autoLine="0" autoPict="0">
                <anchor moveWithCells="1">
                  <from>
                    <xdr:col>1</xdr:col>
                    <xdr:colOff>600075</xdr:colOff>
                    <xdr:row>56</xdr:row>
                    <xdr:rowOff>9525</xdr:rowOff>
                  </from>
                  <to>
                    <xdr:col>3</xdr:col>
                    <xdr:colOff>533400</xdr:colOff>
                    <xdr:row>57</xdr:row>
                    <xdr:rowOff>38100</xdr:rowOff>
                  </to>
                </anchor>
              </controlPr>
            </control>
          </mc:Choice>
        </mc:AlternateContent>
        <mc:AlternateContent xmlns:mc="http://schemas.openxmlformats.org/markup-compatibility/2006">
          <mc:Choice Requires="x14">
            <control shapeId="1144" r:id="rId92" name="Check Box 120">
              <controlPr defaultSize="0" autoFill="0" autoLine="0" autoPict="0">
                <anchor moveWithCells="1">
                  <from>
                    <xdr:col>3</xdr:col>
                    <xdr:colOff>571500</xdr:colOff>
                    <xdr:row>55</xdr:row>
                    <xdr:rowOff>180975</xdr:rowOff>
                  </from>
                  <to>
                    <xdr:col>5</xdr:col>
                    <xdr:colOff>333375</xdr:colOff>
                    <xdr:row>57</xdr:row>
                    <xdr:rowOff>19050</xdr:rowOff>
                  </to>
                </anchor>
              </controlPr>
            </control>
          </mc:Choice>
        </mc:AlternateContent>
        <mc:AlternateContent xmlns:mc="http://schemas.openxmlformats.org/markup-compatibility/2006">
          <mc:Choice Requires="x14">
            <control shapeId="1145" r:id="rId93" name="Check Box 121">
              <controlPr defaultSize="0" autoFill="0" autoLine="0" autoPict="0">
                <anchor moveWithCells="1">
                  <from>
                    <xdr:col>5</xdr:col>
                    <xdr:colOff>590550</xdr:colOff>
                    <xdr:row>55</xdr:row>
                    <xdr:rowOff>190500</xdr:rowOff>
                  </from>
                  <to>
                    <xdr:col>8</xdr:col>
                    <xdr:colOff>190500</xdr:colOff>
                    <xdr:row>57</xdr:row>
                    <xdr:rowOff>28575</xdr:rowOff>
                  </to>
                </anchor>
              </controlPr>
            </control>
          </mc:Choice>
        </mc:AlternateContent>
        <mc:AlternateContent xmlns:mc="http://schemas.openxmlformats.org/markup-compatibility/2006">
          <mc:Choice Requires="x14">
            <control shapeId="1146" r:id="rId94" name="Check Box 122">
              <controlPr defaultSize="0" autoFill="0" autoLine="0" autoPict="0" altText="3 zmiany / dobę">
                <anchor moveWithCells="1">
                  <from>
                    <xdr:col>1</xdr:col>
                    <xdr:colOff>276225</xdr:colOff>
                    <xdr:row>106</xdr:row>
                    <xdr:rowOff>190500</xdr:rowOff>
                  </from>
                  <to>
                    <xdr:col>2</xdr:col>
                    <xdr:colOff>152400</xdr:colOff>
                    <xdr:row>108</xdr:row>
                    <xdr:rowOff>28575</xdr:rowOff>
                  </to>
                </anchor>
              </controlPr>
            </control>
          </mc:Choice>
        </mc:AlternateContent>
        <mc:AlternateContent xmlns:mc="http://schemas.openxmlformats.org/markup-compatibility/2006">
          <mc:Choice Requires="x14">
            <control shapeId="1147" r:id="rId95" name="Check Box 123">
              <controlPr defaultSize="0" autoFill="0" autoLine="0" autoPict="0" altText="3 zmiany / dobę">
                <anchor moveWithCells="1">
                  <from>
                    <xdr:col>2</xdr:col>
                    <xdr:colOff>276225</xdr:colOff>
                    <xdr:row>106</xdr:row>
                    <xdr:rowOff>180975</xdr:rowOff>
                  </from>
                  <to>
                    <xdr:col>3</xdr:col>
                    <xdr:colOff>66675</xdr:colOff>
                    <xdr:row>108</xdr:row>
                    <xdr:rowOff>19050</xdr:rowOff>
                  </to>
                </anchor>
              </controlPr>
            </control>
          </mc:Choice>
        </mc:AlternateContent>
        <mc:AlternateContent xmlns:mc="http://schemas.openxmlformats.org/markup-compatibility/2006">
          <mc:Choice Requires="x14">
            <control shapeId="1150" r:id="rId96" name="Check Box 126">
              <controlPr defaultSize="0" autoFill="0" autoLine="0" autoPict="0" altText="3 zmiany / dobę">
                <anchor moveWithCells="1">
                  <from>
                    <xdr:col>1</xdr:col>
                    <xdr:colOff>285750</xdr:colOff>
                    <xdr:row>106</xdr:row>
                    <xdr:rowOff>180975</xdr:rowOff>
                  </from>
                  <to>
                    <xdr:col>2</xdr:col>
                    <xdr:colOff>161925</xdr:colOff>
                    <xdr:row>108</xdr:row>
                    <xdr:rowOff>19050</xdr:rowOff>
                  </to>
                </anchor>
              </controlPr>
            </control>
          </mc:Choice>
        </mc:AlternateContent>
        <mc:AlternateContent xmlns:mc="http://schemas.openxmlformats.org/markup-compatibility/2006">
          <mc:Choice Requires="x14">
            <control shapeId="1151" r:id="rId97" name="Check Box 127">
              <controlPr defaultSize="0" autoFill="0" autoLine="0" autoPict="0" altText="3 zmiany / dobę">
                <anchor moveWithCells="1">
                  <from>
                    <xdr:col>2</xdr:col>
                    <xdr:colOff>285750</xdr:colOff>
                    <xdr:row>106</xdr:row>
                    <xdr:rowOff>180975</xdr:rowOff>
                  </from>
                  <to>
                    <xdr:col>3</xdr:col>
                    <xdr:colOff>76200</xdr:colOff>
                    <xdr:row>108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117"/>
  <sheetViews>
    <sheetView tabSelected="1" view="pageBreakPreview" zoomScale="120" zoomScaleNormal="120" zoomScaleSheetLayoutView="120" workbookViewId="0">
      <pane ySplit="3" topLeftCell="A52" activePane="bottomLeft" state="frozen"/>
      <selection pane="bottomLeft" activeCell="A108" sqref="A108"/>
    </sheetView>
  </sheetViews>
  <sheetFormatPr defaultRowHeight="15.75" x14ac:dyDescent="0.3"/>
  <cols>
    <col min="1" max="1" width="20.85546875" style="3" customWidth="1"/>
    <col min="2" max="2" width="12.42578125" style="3" customWidth="1"/>
    <col min="3" max="3" width="13.7109375" style="3" customWidth="1"/>
    <col min="4" max="4" width="17.5703125" style="3" customWidth="1"/>
    <col min="5" max="5" width="11.140625" style="3" bestFit="1" customWidth="1"/>
    <col min="6" max="6" width="11.42578125" style="3" customWidth="1"/>
    <col min="7" max="7" width="9.140625" style="4"/>
    <col min="8" max="8" width="10.5703125" style="4" customWidth="1"/>
    <col min="9" max="9" width="6" customWidth="1"/>
  </cols>
  <sheetData>
    <row r="2" spans="1:8" ht="15.75" customHeight="1" x14ac:dyDescent="0.3"/>
    <row r="3" spans="1:8" ht="9" customHeight="1" x14ac:dyDescent="0.3"/>
    <row r="4" spans="1:8" s="5" customFormat="1" ht="171" customHeight="1" x14ac:dyDescent="0.25">
      <c r="A4" s="414"/>
      <c r="B4" s="414"/>
      <c r="C4" s="414"/>
      <c r="D4" s="414"/>
      <c r="E4" s="414"/>
      <c r="F4" s="414"/>
      <c r="G4" s="414"/>
      <c r="H4" s="414"/>
    </row>
    <row r="5" spans="1:8" s="5" customFormat="1" ht="249.95" customHeight="1" x14ac:dyDescent="0.25">
      <c r="A5" s="414" t="s">
        <v>363</v>
      </c>
      <c r="B5" s="414"/>
      <c r="C5" s="414"/>
      <c r="D5" s="414"/>
      <c r="E5" s="414"/>
      <c r="F5" s="414"/>
      <c r="G5" s="414"/>
      <c r="H5" s="414"/>
    </row>
    <row r="6" spans="1:8" s="5" customFormat="1" ht="3" customHeight="1" x14ac:dyDescent="0.25">
      <c r="A6" s="388"/>
      <c r="B6" s="388"/>
      <c r="C6" s="388"/>
      <c r="D6" s="388"/>
      <c r="E6" s="388"/>
      <c r="F6" s="388"/>
      <c r="G6" s="388"/>
      <c r="H6" s="388"/>
    </row>
    <row r="7" spans="1:8" x14ac:dyDescent="0.3">
      <c r="A7" s="7"/>
      <c r="B7" s="8"/>
      <c r="C7" s="8"/>
      <c r="D7" s="8"/>
      <c r="E7" s="8"/>
      <c r="F7" s="8"/>
      <c r="G7" s="8"/>
      <c r="H7" s="9"/>
    </row>
    <row r="8" spans="1:8" x14ac:dyDescent="0.3">
      <c r="A8" s="10"/>
      <c r="B8" s="16" t="s">
        <v>364</v>
      </c>
      <c r="G8" s="3"/>
      <c r="H8" s="11"/>
    </row>
    <row r="9" spans="1:8" x14ac:dyDescent="0.3">
      <c r="A9" s="12"/>
      <c r="B9" s="13"/>
      <c r="C9" s="13"/>
      <c r="D9" s="13"/>
      <c r="E9" s="13"/>
      <c r="F9" s="13"/>
      <c r="G9" s="13"/>
      <c r="H9" s="14"/>
    </row>
    <row r="10" spans="1:8" ht="15" customHeight="1" x14ac:dyDescent="0.25">
      <c r="A10" s="420" t="s">
        <v>365</v>
      </c>
      <c r="B10" s="421"/>
      <c r="C10" s="421"/>
      <c r="D10" s="421"/>
      <c r="E10" s="421"/>
      <c r="F10" s="421"/>
      <c r="G10" s="421"/>
      <c r="H10" s="422"/>
    </row>
    <row r="11" spans="1:8" ht="15" customHeight="1" x14ac:dyDescent="0.25">
      <c r="A11" s="24" t="s">
        <v>366</v>
      </c>
      <c r="B11" s="411"/>
      <c r="C11" s="411"/>
      <c r="D11" s="25" t="s">
        <v>369</v>
      </c>
      <c r="E11" s="455"/>
      <c r="F11" s="455"/>
      <c r="G11" s="455"/>
      <c r="H11" s="456"/>
    </row>
    <row r="12" spans="1:8" ht="15" customHeight="1" x14ac:dyDescent="0.25">
      <c r="A12" s="26" t="s">
        <v>367</v>
      </c>
      <c r="B12" s="426"/>
      <c r="C12" s="426"/>
      <c r="D12" s="27" t="s">
        <v>368</v>
      </c>
      <c r="E12" s="457"/>
      <c r="F12" s="457"/>
      <c r="G12" s="457"/>
      <c r="H12" s="458"/>
    </row>
    <row r="13" spans="1:8" ht="15" customHeight="1" x14ac:dyDescent="0.25">
      <c r="A13" s="420" t="s">
        <v>370</v>
      </c>
      <c r="B13" s="421"/>
      <c r="C13" s="421"/>
      <c r="D13" s="421"/>
      <c r="E13" s="421"/>
      <c r="F13" s="421"/>
      <c r="G13" s="421"/>
      <c r="H13" s="422"/>
    </row>
    <row r="14" spans="1:8" ht="15" customHeight="1" x14ac:dyDescent="0.25">
      <c r="A14" s="395" t="s">
        <v>371</v>
      </c>
      <c r="B14" s="447"/>
      <c r="C14" s="447"/>
      <c r="D14" s="447"/>
      <c r="E14" s="447"/>
      <c r="F14" s="447"/>
      <c r="G14" s="447"/>
      <c r="H14" s="448"/>
    </row>
    <row r="15" spans="1:8" ht="15" customHeight="1" x14ac:dyDescent="0.25">
      <c r="A15" s="395" t="s">
        <v>372</v>
      </c>
      <c r="B15" s="447"/>
      <c r="C15" s="447"/>
      <c r="D15" s="447"/>
      <c r="E15" s="447"/>
      <c r="F15" s="447"/>
      <c r="G15" s="447"/>
      <c r="H15" s="448"/>
    </row>
    <row r="16" spans="1:8" ht="15" customHeight="1" x14ac:dyDescent="0.25">
      <c r="A16" s="395" t="s">
        <v>368</v>
      </c>
      <c r="B16" s="447"/>
      <c r="C16" s="447"/>
      <c r="D16" s="447"/>
      <c r="E16" s="447"/>
      <c r="F16" s="447"/>
      <c r="G16" s="447"/>
      <c r="H16" s="448"/>
    </row>
    <row r="17" spans="1:8" ht="15" customHeight="1" x14ac:dyDescent="0.25">
      <c r="A17" s="395" t="s">
        <v>82</v>
      </c>
      <c r="B17" s="447"/>
      <c r="C17" s="447"/>
      <c r="D17" s="447"/>
      <c r="E17" s="447"/>
      <c r="F17" s="447"/>
      <c r="G17" s="447"/>
      <c r="H17" s="448"/>
    </row>
    <row r="18" spans="1:8" ht="15" customHeight="1" x14ac:dyDescent="0.25">
      <c r="A18" s="395" t="s">
        <v>373</v>
      </c>
      <c r="B18" s="447"/>
      <c r="C18" s="447"/>
      <c r="D18" s="447"/>
      <c r="E18" s="447"/>
      <c r="F18" s="447"/>
      <c r="G18" s="447"/>
      <c r="H18" s="448"/>
    </row>
    <row r="19" spans="1:8" ht="15" customHeight="1" x14ac:dyDescent="0.25">
      <c r="A19" s="396" t="s">
        <v>374</v>
      </c>
      <c r="B19" s="459"/>
      <c r="C19" s="459"/>
      <c r="D19" s="459"/>
      <c r="E19" s="459"/>
      <c r="F19" s="459"/>
      <c r="G19" s="459"/>
      <c r="H19" s="460"/>
    </row>
    <row r="20" spans="1:8" ht="15" customHeight="1" x14ac:dyDescent="0.25">
      <c r="A20" s="420" t="s">
        <v>375</v>
      </c>
      <c r="B20" s="421"/>
      <c r="C20" s="421"/>
      <c r="D20" s="421"/>
      <c r="E20" s="421"/>
      <c r="F20" s="421"/>
      <c r="G20" s="421"/>
      <c r="H20" s="422"/>
    </row>
    <row r="21" spans="1:8" ht="12" customHeight="1" x14ac:dyDescent="0.25">
      <c r="A21" s="413"/>
      <c r="B21" s="411" t="s">
        <v>366</v>
      </c>
      <c r="C21" s="411"/>
      <c r="D21" s="411" t="s">
        <v>367</v>
      </c>
      <c r="E21" s="411" t="s">
        <v>368</v>
      </c>
      <c r="F21" s="411"/>
      <c r="G21" s="411" t="s">
        <v>374</v>
      </c>
      <c r="H21" s="412"/>
    </row>
    <row r="22" spans="1:8" ht="12.75" customHeight="1" x14ac:dyDescent="0.25">
      <c r="A22" s="413"/>
      <c r="B22" s="411"/>
      <c r="C22" s="411"/>
      <c r="D22" s="411"/>
      <c r="E22" s="386" t="s">
        <v>377</v>
      </c>
      <c r="F22" s="386" t="s">
        <v>376</v>
      </c>
      <c r="G22" s="411"/>
      <c r="H22" s="412"/>
    </row>
    <row r="23" spans="1:8" s="406" customFormat="1" ht="25.5" customHeight="1" x14ac:dyDescent="0.2">
      <c r="A23" s="389" t="s">
        <v>378</v>
      </c>
      <c r="B23" s="499"/>
      <c r="C23" s="499"/>
      <c r="D23" s="405"/>
      <c r="E23" s="405"/>
      <c r="F23" s="405"/>
      <c r="G23" s="499"/>
      <c r="H23" s="500"/>
    </row>
    <row r="24" spans="1:8" s="406" customFormat="1" ht="21" customHeight="1" x14ac:dyDescent="0.2">
      <c r="A24" s="389" t="s">
        <v>379</v>
      </c>
      <c r="B24" s="492"/>
      <c r="C24" s="493"/>
      <c r="D24" s="405"/>
      <c r="E24" s="405"/>
      <c r="F24" s="405"/>
      <c r="G24" s="492"/>
      <c r="H24" s="494"/>
    </row>
    <row r="25" spans="1:8" s="406" customFormat="1" ht="21" customHeight="1" x14ac:dyDescent="0.2">
      <c r="A25" s="389" t="s">
        <v>380</v>
      </c>
      <c r="B25" s="499"/>
      <c r="C25" s="499"/>
      <c r="D25" s="405"/>
      <c r="E25" s="405"/>
      <c r="F25" s="405"/>
      <c r="G25" s="499"/>
      <c r="H25" s="500"/>
    </row>
    <row r="26" spans="1:8" s="406" customFormat="1" ht="21" customHeight="1" x14ac:dyDescent="0.2">
      <c r="A26" s="389" t="s">
        <v>381</v>
      </c>
      <c r="B26" s="499"/>
      <c r="C26" s="499"/>
      <c r="D26" s="405"/>
      <c r="E26" s="405"/>
      <c r="F26" s="405"/>
      <c r="G26" s="499"/>
      <c r="H26" s="500"/>
    </row>
    <row r="27" spans="1:8" s="406" customFormat="1" ht="21" customHeight="1" x14ac:dyDescent="0.2">
      <c r="A27" s="389" t="s">
        <v>382</v>
      </c>
      <c r="B27" s="499"/>
      <c r="C27" s="499"/>
      <c r="D27" s="405"/>
      <c r="E27" s="405"/>
      <c r="F27" s="405"/>
      <c r="G27" s="499"/>
      <c r="H27" s="500"/>
    </row>
    <row r="28" spans="1:8" s="406" customFormat="1" ht="21" customHeight="1" x14ac:dyDescent="0.2">
      <c r="A28" s="394" t="s">
        <v>383</v>
      </c>
      <c r="B28" s="501"/>
      <c r="C28" s="501"/>
      <c r="D28" s="407"/>
      <c r="E28" s="407"/>
      <c r="F28" s="407"/>
      <c r="G28" s="501"/>
      <c r="H28" s="502"/>
    </row>
    <row r="29" spans="1:8" ht="15" customHeight="1" x14ac:dyDescent="0.25">
      <c r="A29" s="463" t="s">
        <v>384</v>
      </c>
      <c r="B29" s="464"/>
      <c r="C29" s="464"/>
      <c r="D29" s="464"/>
      <c r="E29" s="464"/>
      <c r="F29" s="464"/>
      <c r="G29" s="464"/>
      <c r="H29" s="465"/>
    </row>
    <row r="30" spans="1:8" ht="15" customHeight="1" x14ac:dyDescent="0.25">
      <c r="A30" s="32" t="s">
        <v>385</v>
      </c>
      <c r="B30" s="466"/>
      <c r="C30" s="466"/>
      <c r="D30" s="466"/>
      <c r="E30" s="466"/>
      <c r="F30" s="466"/>
      <c r="G30" s="466"/>
      <c r="H30" s="467"/>
    </row>
    <row r="31" spans="1:8" ht="15" customHeight="1" x14ac:dyDescent="0.25">
      <c r="A31" s="32" t="s">
        <v>386</v>
      </c>
      <c r="B31" s="466"/>
      <c r="C31" s="466"/>
      <c r="D31" s="466"/>
      <c r="E31" s="466"/>
      <c r="F31" s="466"/>
      <c r="G31" s="466"/>
      <c r="H31" s="467"/>
    </row>
    <row r="32" spans="1:8" ht="24.75" customHeight="1" x14ac:dyDescent="0.25">
      <c r="A32" s="33" t="s">
        <v>387</v>
      </c>
      <c r="B32" s="466"/>
      <c r="C32" s="466"/>
      <c r="D32" s="466"/>
      <c r="E32" s="466"/>
      <c r="F32" s="466"/>
      <c r="G32" s="466"/>
      <c r="H32" s="467"/>
    </row>
    <row r="33" spans="1:8" ht="24.75" customHeight="1" x14ac:dyDescent="0.25">
      <c r="A33" s="33" t="s">
        <v>388</v>
      </c>
      <c r="B33" s="466"/>
      <c r="C33" s="466"/>
      <c r="D33" s="466"/>
      <c r="E33" s="466"/>
      <c r="F33" s="466"/>
      <c r="G33" s="466"/>
      <c r="H33" s="467"/>
    </row>
    <row r="34" spans="1:8" ht="15" customHeight="1" x14ac:dyDescent="0.25">
      <c r="A34" s="32" t="s">
        <v>389</v>
      </c>
      <c r="B34" s="466"/>
      <c r="C34" s="466"/>
      <c r="D34" s="466"/>
      <c r="E34" s="466"/>
      <c r="F34" s="466"/>
      <c r="G34" s="466"/>
      <c r="H34" s="467"/>
    </row>
    <row r="35" spans="1:8" ht="15" customHeight="1" x14ac:dyDescent="0.3">
      <c r="A35" s="34" t="s">
        <v>391</v>
      </c>
      <c r="B35" s="35"/>
      <c r="C35" s="457"/>
      <c r="D35" s="457"/>
      <c r="E35" s="457"/>
      <c r="F35" s="457"/>
      <c r="G35" s="457"/>
      <c r="H35" s="458"/>
    </row>
    <row r="36" spans="1:8" ht="15" customHeight="1" x14ac:dyDescent="0.25">
      <c r="A36" s="420" t="s">
        <v>390</v>
      </c>
      <c r="B36" s="421"/>
      <c r="C36" s="421"/>
      <c r="D36" s="421"/>
      <c r="E36" s="421"/>
      <c r="F36" s="421"/>
      <c r="G36" s="421"/>
      <c r="H36" s="422"/>
    </row>
    <row r="37" spans="1:8" ht="15" customHeight="1" x14ac:dyDescent="0.3">
      <c r="A37" s="36" t="s">
        <v>392</v>
      </c>
      <c r="B37" s="37"/>
      <c r="C37" s="37"/>
      <c r="D37" s="455"/>
      <c r="E37" s="455"/>
      <c r="F37" s="455"/>
      <c r="G37" s="455"/>
      <c r="H37" s="456"/>
    </row>
    <row r="38" spans="1:8" ht="15" customHeight="1" x14ac:dyDescent="0.3">
      <c r="A38" s="36" t="s">
        <v>393</v>
      </c>
      <c r="B38" s="37"/>
      <c r="C38" s="37"/>
      <c r="D38" s="455"/>
      <c r="E38" s="455"/>
      <c r="F38" s="455"/>
      <c r="G38" s="455"/>
      <c r="H38" s="456"/>
    </row>
    <row r="39" spans="1:8" ht="15" customHeight="1" x14ac:dyDescent="0.25">
      <c r="A39" s="471" t="s">
        <v>394</v>
      </c>
      <c r="B39" s="447"/>
      <c r="C39" s="447"/>
      <c r="D39" s="455"/>
      <c r="E39" s="455"/>
      <c r="F39" s="455"/>
      <c r="G39" s="455"/>
      <c r="H39" s="456"/>
    </row>
    <row r="40" spans="1:8" ht="15" customHeight="1" x14ac:dyDescent="0.25">
      <c r="A40" s="471" t="s">
        <v>395</v>
      </c>
      <c r="B40" s="447"/>
      <c r="C40" s="447"/>
      <c r="D40" s="455"/>
      <c r="E40" s="455"/>
      <c r="F40" s="455"/>
      <c r="G40" s="455"/>
      <c r="H40" s="456"/>
    </row>
    <row r="41" spans="1:8" ht="24" customHeight="1" x14ac:dyDescent="0.3">
      <c r="A41" s="38" t="s">
        <v>398</v>
      </c>
      <c r="B41" s="35"/>
      <c r="C41" s="35"/>
      <c r="D41" s="407" t="s">
        <v>397</v>
      </c>
      <c r="E41" s="390"/>
      <c r="F41" s="426" t="s">
        <v>396</v>
      </c>
      <c r="G41" s="426"/>
      <c r="H41" s="391"/>
    </row>
    <row r="42" spans="1:8" ht="15" customHeight="1" x14ac:dyDescent="0.25">
      <c r="A42" s="420" t="s">
        <v>399</v>
      </c>
      <c r="B42" s="421"/>
      <c r="C42" s="421"/>
      <c r="D42" s="421"/>
      <c r="E42" s="421"/>
      <c r="F42" s="421"/>
      <c r="G42" s="421"/>
      <c r="H42" s="422"/>
    </row>
    <row r="43" spans="1:8" s="15" customFormat="1" ht="15" customHeight="1" x14ac:dyDescent="0.3">
      <c r="A43" s="389" t="s">
        <v>400</v>
      </c>
      <c r="B43" s="472"/>
      <c r="C43" s="472"/>
      <c r="D43" s="41" t="s">
        <v>381</v>
      </c>
      <c r="E43" s="472"/>
      <c r="F43" s="472"/>
      <c r="G43" s="472"/>
      <c r="H43" s="478"/>
    </row>
    <row r="44" spans="1:8" s="15" customFormat="1" ht="15" customHeight="1" x14ac:dyDescent="0.3">
      <c r="A44" s="24" t="s">
        <v>380</v>
      </c>
      <c r="B44" s="472"/>
      <c r="C44" s="472"/>
      <c r="D44" s="41" t="s">
        <v>382</v>
      </c>
      <c r="E44" s="472"/>
      <c r="F44" s="472"/>
      <c r="G44" s="472"/>
      <c r="H44" s="478"/>
    </row>
    <row r="45" spans="1:8" s="15" customFormat="1" ht="15" customHeight="1" x14ac:dyDescent="0.3">
      <c r="A45" s="26" t="s">
        <v>401</v>
      </c>
      <c r="B45" s="477"/>
      <c r="C45" s="477"/>
      <c r="D45" s="42" t="s">
        <v>383</v>
      </c>
      <c r="E45" s="477"/>
      <c r="F45" s="477"/>
      <c r="G45" s="477"/>
      <c r="H45" s="479"/>
    </row>
    <row r="46" spans="1:8" ht="15" x14ac:dyDescent="0.25">
      <c r="A46" s="468" t="s">
        <v>402</v>
      </c>
      <c r="B46" s="469"/>
      <c r="C46" s="469"/>
      <c r="D46" s="469"/>
      <c r="E46" s="469"/>
      <c r="F46" s="469"/>
      <c r="G46" s="469"/>
      <c r="H46" s="470"/>
    </row>
    <row r="47" spans="1:8" x14ac:dyDescent="0.3">
      <c r="A47" s="18" t="s">
        <v>403</v>
      </c>
      <c r="B47" s="8"/>
      <c r="C47" s="8"/>
      <c r="D47" s="8"/>
      <c r="E47" s="8"/>
      <c r="F47" s="8"/>
      <c r="G47" s="8"/>
      <c r="H47" s="9"/>
    </row>
    <row r="48" spans="1:8" x14ac:dyDescent="0.3">
      <c r="A48" s="10"/>
      <c r="G48" s="3"/>
      <c r="H48" s="11"/>
    </row>
    <row r="49" spans="1:8" x14ac:dyDescent="0.3">
      <c r="A49" s="10"/>
      <c r="G49" s="3"/>
      <c r="H49" s="11"/>
    </row>
    <row r="50" spans="1:8" x14ac:dyDescent="0.3">
      <c r="A50" s="10"/>
      <c r="G50" s="3"/>
      <c r="H50" s="11"/>
    </row>
    <row r="51" spans="1:8" x14ac:dyDescent="0.3">
      <c r="A51" s="10"/>
      <c r="G51" s="3"/>
      <c r="H51" s="11"/>
    </row>
    <row r="52" spans="1:8" x14ac:dyDescent="0.3">
      <c r="A52" s="19" t="s">
        <v>404</v>
      </c>
      <c r="G52" s="3"/>
      <c r="H52" s="11"/>
    </row>
    <row r="53" spans="1:8" x14ac:dyDescent="0.3">
      <c r="A53" s="10"/>
      <c r="G53" s="3"/>
      <c r="H53" s="11"/>
    </row>
    <row r="54" spans="1:8" x14ac:dyDescent="0.3">
      <c r="A54" s="10"/>
      <c r="G54" s="3"/>
      <c r="H54" s="11"/>
    </row>
    <row r="55" spans="1:8" x14ac:dyDescent="0.3">
      <c r="A55" s="19" t="s">
        <v>405</v>
      </c>
      <c r="G55" s="3"/>
      <c r="H55" s="11"/>
    </row>
    <row r="56" spans="1:8" x14ac:dyDescent="0.3">
      <c r="A56" s="10"/>
      <c r="G56" s="3"/>
      <c r="H56" s="11"/>
    </row>
    <row r="57" spans="1:8" x14ac:dyDescent="0.3">
      <c r="A57" s="10"/>
      <c r="G57" s="3"/>
      <c r="H57" s="11"/>
    </row>
    <row r="58" spans="1:8" x14ac:dyDescent="0.3">
      <c r="A58" s="19" t="s">
        <v>406</v>
      </c>
      <c r="G58" s="3"/>
      <c r="H58" s="11"/>
    </row>
    <row r="59" spans="1:8" x14ac:dyDescent="0.3">
      <c r="A59" s="10"/>
      <c r="G59" s="3"/>
      <c r="H59" s="11"/>
    </row>
    <row r="60" spans="1:8" x14ac:dyDescent="0.3">
      <c r="A60" s="10"/>
      <c r="G60" s="3"/>
      <c r="H60" s="11"/>
    </row>
    <row r="61" spans="1:8" ht="18" customHeight="1" x14ac:dyDescent="0.25">
      <c r="A61" s="473" t="s">
        <v>408</v>
      </c>
      <c r="B61" s="474"/>
      <c r="C61" s="474"/>
      <c r="D61" s="474"/>
      <c r="E61" s="474"/>
      <c r="F61" s="474"/>
      <c r="G61" s="474"/>
      <c r="H61" s="475"/>
    </row>
    <row r="62" spans="1:8" ht="12.95" customHeight="1" x14ac:dyDescent="0.25">
      <c r="A62" s="420" t="s">
        <v>407</v>
      </c>
      <c r="B62" s="421"/>
      <c r="C62" s="421"/>
      <c r="D62" s="421"/>
      <c r="E62" s="421"/>
      <c r="F62" s="421"/>
      <c r="G62" s="421"/>
      <c r="H62" s="422"/>
    </row>
    <row r="63" spans="1:8" ht="33.75" customHeight="1" x14ac:dyDescent="0.25">
      <c r="A63" s="415" t="s">
        <v>409</v>
      </c>
      <c r="B63" s="416"/>
      <c r="C63" s="416"/>
      <c r="D63" s="416"/>
      <c r="E63" s="416"/>
      <c r="F63" s="416"/>
      <c r="G63" s="416"/>
      <c r="H63" s="417"/>
    </row>
    <row r="64" spans="1:8" ht="15" x14ac:dyDescent="0.25">
      <c r="A64" s="476" t="s">
        <v>410</v>
      </c>
      <c r="B64" s="459"/>
      <c r="C64" s="459"/>
      <c r="D64" s="459"/>
      <c r="E64" s="459"/>
      <c r="F64" s="459"/>
      <c r="G64" s="27"/>
      <c r="H64" s="43"/>
    </row>
    <row r="65" spans="1:8" ht="12.95" customHeight="1" x14ac:dyDescent="0.25">
      <c r="A65" s="420" t="s">
        <v>411</v>
      </c>
      <c r="B65" s="421"/>
      <c r="C65" s="421"/>
      <c r="D65" s="421"/>
      <c r="E65" s="421"/>
      <c r="F65" s="421"/>
      <c r="G65" s="421"/>
      <c r="H65" s="422"/>
    </row>
    <row r="66" spans="1:8" ht="15" x14ac:dyDescent="0.25">
      <c r="A66" s="393" t="s">
        <v>412</v>
      </c>
      <c r="B66" s="25"/>
      <c r="C66" s="25"/>
      <c r="D66" s="25"/>
      <c r="E66" s="25"/>
      <c r="F66" s="411"/>
      <c r="G66" s="411"/>
      <c r="H66" s="412"/>
    </row>
    <row r="67" spans="1:8" ht="15" x14ac:dyDescent="0.25">
      <c r="A67" s="393" t="s">
        <v>413</v>
      </c>
      <c r="B67" s="411"/>
      <c r="C67" s="411"/>
      <c r="D67" s="423"/>
      <c r="E67" s="423"/>
      <c r="F67" s="423"/>
      <c r="G67" s="423"/>
      <c r="H67" s="424"/>
    </row>
    <row r="68" spans="1:8" ht="15" x14ac:dyDescent="0.25">
      <c r="A68" s="393" t="s">
        <v>414</v>
      </c>
      <c r="B68" s="411"/>
      <c r="C68" s="411"/>
      <c r="D68" s="425" t="s">
        <v>416</v>
      </c>
      <c r="E68" s="425"/>
      <c r="F68" s="411"/>
      <c r="G68" s="411"/>
      <c r="H68" s="412"/>
    </row>
    <row r="69" spans="1:8" ht="15" x14ac:dyDescent="0.25">
      <c r="A69" s="393" t="s">
        <v>415</v>
      </c>
      <c r="B69" s="411"/>
      <c r="C69" s="411"/>
      <c r="D69" s="425" t="s">
        <v>417</v>
      </c>
      <c r="E69" s="425"/>
      <c r="F69" s="411"/>
      <c r="G69" s="411"/>
      <c r="H69" s="412"/>
    </row>
    <row r="70" spans="1:8" ht="15" x14ac:dyDescent="0.25">
      <c r="A70" s="485" t="s">
        <v>418</v>
      </c>
      <c r="B70" s="486"/>
      <c r="C70" s="486"/>
      <c r="D70" s="486"/>
      <c r="E70" s="486"/>
      <c r="F70" s="486"/>
      <c r="G70" s="27"/>
      <c r="H70" s="43"/>
    </row>
    <row r="71" spans="1:8" ht="12.95" customHeight="1" x14ac:dyDescent="0.25">
      <c r="A71" s="487" t="s">
        <v>419</v>
      </c>
      <c r="B71" s="488"/>
      <c r="C71" s="488"/>
      <c r="D71" s="488"/>
      <c r="E71" s="488"/>
      <c r="F71" s="488"/>
      <c r="G71" s="488"/>
      <c r="H71" s="489"/>
    </row>
    <row r="72" spans="1:8" ht="15" x14ac:dyDescent="0.25">
      <c r="A72" s="490" t="s">
        <v>420</v>
      </c>
      <c r="B72" s="491"/>
      <c r="C72" s="491"/>
      <c r="D72" s="491"/>
      <c r="E72" s="45"/>
      <c r="F72" s="45"/>
      <c r="G72" s="45"/>
      <c r="H72" s="46"/>
    </row>
    <row r="73" spans="1:8" ht="15" x14ac:dyDescent="0.25">
      <c r="A73" s="490" t="s">
        <v>421</v>
      </c>
      <c r="B73" s="491"/>
      <c r="C73" s="491"/>
      <c r="D73" s="491"/>
      <c r="E73" s="45"/>
      <c r="F73" s="45"/>
      <c r="G73" s="45"/>
      <c r="H73" s="46"/>
    </row>
    <row r="74" spans="1:8" ht="15" x14ac:dyDescent="0.25">
      <c r="A74" s="480" t="s">
        <v>423</v>
      </c>
      <c r="B74" s="481"/>
      <c r="C74" s="481"/>
      <c r="D74" s="481"/>
      <c r="E74" s="495"/>
      <c r="F74" s="495"/>
      <c r="G74" s="495"/>
      <c r="H74" s="496"/>
    </row>
    <row r="75" spans="1:8" ht="12.95" customHeight="1" x14ac:dyDescent="0.25">
      <c r="A75" s="482" t="s">
        <v>422</v>
      </c>
      <c r="B75" s="483"/>
      <c r="C75" s="483"/>
      <c r="D75" s="483"/>
      <c r="E75" s="483"/>
      <c r="F75" s="483"/>
      <c r="G75" s="483"/>
      <c r="H75" s="484"/>
    </row>
    <row r="76" spans="1:8" ht="12.95" customHeight="1" x14ac:dyDescent="0.25">
      <c r="A76" s="21" t="s">
        <v>371</v>
      </c>
      <c r="B76" s="418" t="s">
        <v>424</v>
      </c>
      <c r="C76" s="418"/>
      <c r="D76" s="418" t="s">
        <v>425</v>
      </c>
      <c r="E76" s="418"/>
      <c r="F76" s="418"/>
      <c r="G76" s="418" t="s">
        <v>426</v>
      </c>
      <c r="H76" s="419"/>
    </row>
    <row r="77" spans="1:8" ht="12.95" customHeight="1" x14ac:dyDescent="0.25">
      <c r="A77" s="22"/>
      <c r="B77" s="411"/>
      <c r="C77" s="411"/>
      <c r="D77" s="411"/>
      <c r="E77" s="411"/>
      <c r="F77" s="411"/>
      <c r="G77" s="411"/>
      <c r="H77" s="412"/>
    </row>
    <row r="78" spans="1:8" ht="12.95" customHeight="1" x14ac:dyDescent="0.25">
      <c r="A78" s="22"/>
      <c r="B78" s="411"/>
      <c r="C78" s="411"/>
      <c r="D78" s="411"/>
      <c r="E78" s="411"/>
      <c r="F78" s="411"/>
      <c r="G78" s="411"/>
      <c r="H78" s="412"/>
    </row>
    <row r="79" spans="1:8" ht="12.95" customHeight="1" x14ac:dyDescent="0.25">
      <c r="A79" s="22"/>
      <c r="B79" s="411"/>
      <c r="C79" s="411"/>
      <c r="D79" s="411"/>
      <c r="E79" s="411"/>
      <c r="F79" s="411"/>
      <c r="G79" s="411"/>
      <c r="H79" s="412"/>
    </row>
    <row r="80" spans="1:8" ht="12.95" customHeight="1" x14ac:dyDescent="0.25">
      <c r="A80" s="23"/>
      <c r="B80" s="426"/>
      <c r="C80" s="426"/>
      <c r="D80" s="426"/>
      <c r="E80" s="426"/>
      <c r="F80" s="426"/>
      <c r="G80" s="426"/>
      <c r="H80" s="427"/>
    </row>
    <row r="81" spans="1:8" ht="12.95" customHeight="1" x14ac:dyDescent="0.25">
      <c r="A81" s="482" t="s">
        <v>427</v>
      </c>
      <c r="B81" s="483"/>
      <c r="C81" s="483"/>
      <c r="D81" s="483"/>
      <c r="E81" s="483"/>
      <c r="F81" s="483"/>
      <c r="G81" s="483"/>
      <c r="H81" s="484"/>
    </row>
    <row r="82" spans="1:8" ht="12.95" customHeight="1" x14ac:dyDescent="0.25">
      <c r="A82" s="21" t="s">
        <v>371</v>
      </c>
      <c r="B82" s="418" t="s">
        <v>424</v>
      </c>
      <c r="C82" s="418"/>
      <c r="D82" s="418" t="s">
        <v>425</v>
      </c>
      <c r="E82" s="418"/>
      <c r="F82" s="418"/>
      <c r="G82" s="428" t="s">
        <v>428</v>
      </c>
      <c r="H82" s="429"/>
    </row>
    <row r="83" spans="1:8" ht="12.95" customHeight="1" x14ac:dyDescent="0.25">
      <c r="A83" s="17"/>
      <c r="B83" s="428"/>
      <c r="C83" s="428"/>
      <c r="D83" s="428"/>
      <c r="E83" s="428"/>
      <c r="F83" s="428"/>
      <c r="G83" s="428"/>
      <c r="H83" s="429"/>
    </row>
    <row r="84" spans="1:8" ht="12.95" customHeight="1" x14ac:dyDescent="0.25">
      <c r="A84" s="17"/>
      <c r="B84" s="428"/>
      <c r="C84" s="428"/>
      <c r="D84" s="428"/>
      <c r="E84" s="428"/>
      <c r="F84" s="428"/>
      <c r="G84" s="428"/>
      <c r="H84" s="429"/>
    </row>
    <row r="85" spans="1:8" ht="12.95" customHeight="1" x14ac:dyDescent="0.25">
      <c r="A85" s="17"/>
      <c r="B85" s="428"/>
      <c r="C85" s="428"/>
      <c r="D85" s="428"/>
      <c r="E85" s="428"/>
      <c r="F85" s="428"/>
      <c r="G85" s="428"/>
      <c r="H85" s="429"/>
    </row>
    <row r="86" spans="1:8" ht="12.95" customHeight="1" x14ac:dyDescent="0.25">
      <c r="A86" s="17"/>
      <c r="B86" s="428"/>
      <c r="C86" s="428"/>
      <c r="D86" s="428"/>
      <c r="E86" s="428"/>
      <c r="F86" s="428"/>
      <c r="G86" s="428"/>
      <c r="H86" s="429"/>
    </row>
    <row r="87" spans="1:8" ht="12.95" customHeight="1" x14ac:dyDescent="0.25">
      <c r="A87" s="420" t="s">
        <v>429</v>
      </c>
      <c r="B87" s="421"/>
      <c r="C87" s="421"/>
      <c r="D87" s="421"/>
      <c r="E87" s="421"/>
      <c r="F87" s="421"/>
      <c r="G87" s="421"/>
      <c r="H87" s="422"/>
    </row>
    <row r="88" spans="1:8" ht="24.75" customHeight="1" x14ac:dyDescent="0.25">
      <c r="A88" s="415" t="s">
        <v>430</v>
      </c>
      <c r="B88" s="416"/>
      <c r="C88" s="416"/>
      <c r="D88" s="447"/>
      <c r="E88" s="447"/>
      <c r="F88" s="447"/>
      <c r="G88" s="447"/>
      <c r="H88" s="448"/>
    </row>
    <row r="89" spans="1:8" ht="30" customHeight="1" x14ac:dyDescent="0.25">
      <c r="A89" s="453" t="s">
        <v>431</v>
      </c>
      <c r="B89" s="454"/>
      <c r="C89" s="454"/>
      <c r="D89" s="426"/>
      <c r="E89" s="426"/>
      <c r="F89" s="426"/>
      <c r="G89" s="426"/>
      <c r="H89" s="427"/>
    </row>
    <row r="90" spans="1:8" ht="12.95" customHeight="1" x14ac:dyDescent="0.25">
      <c r="A90" s="420" t="s">
        <v>432</v>
      </c>
      <c r="B90" s="421"/>
      <c r="C90" s="421"/>
      <c r="D90" s="421"/>
      <c r="E90" s="421"/>
      <c r="F90" s="421"/>
      <c r="G90" s="421"/>
      <c r="H90" s="422"/>
    </row>
    <row r="91" spans="1:8" ht="15" x14ac:dyDescent="0.25">
      <c r="A91" s="395" t="s">
        <v>433</v>
      </c>
      <c r="B91" s="392"/>
      <c r="C91" s="392"/>
      <c r="D91" s="386"/>
      <c r="E91" s="447" t="s">
        <v>48</v>
      </c>
      <c r="F91" s="447"/>
      <c r="G91" s="447"/>
      <c r="H91" s="448"/>
    </row>
    <row r="92" spans="1:8" ht="15" x14ac:dyDescent="0.25">
      <c r="A92" s="449" t="s">
        <v>434</v>
      </c>
      <c r="B92" s="450"/>
      <c r="C92" s="450"/>
      <c r="D92" s="425" t="s">
        <v>435</v>
      </c>
      <c r="E92" s="425"/>
      <c r="F92" s="386"/>
      <c r="G92" s="386" t="s">
        <v>437</v>
      </c>
      <c r="H92" s="387"/>
    </row>
    <row r="93" spans="1:8" ht="15" x14ac:dyDescent="0.25">
      <c r="A93" s="449"/>
      <c r="B93" s="450"/>
      <c r="C93" s="450"/>
      <c r="D93" s="425" t="s">
        <v>436</v>
      </c>
      <c r="E93" s="425"/>
      <c r="F93" s="386"/>
      <c r="G93" s="386" t="s">
        <v>437</v>
      </c>
      <c r="H93" s="387"/>
    </row>
    <row r="94" spans="1:8" ht="15" x14ac:dyDescent="0.25">
      <c r="A94" s="393" t="s">
        <v>438</v>
      </c>
      <c r="B94" s="411"/>
      <c r="C94" s="411"/>
      <c r="D94" s="25" t="s">
        <v>439</v>
      </c>
      <c r="E94" s="411"/>
      <c r="F94" s="411"/>
      <c r="G94" s="411"/>
      <c r="H94" s="412"/>
    </row>
    <row r="95" spans="1:8" ht="15" x14ac:dyDescent="0.25">
      <c r="A95" s="397" t="s">
        <v>440</v>
      </c>
      <c r="B95" s="52"/>
      <c r="C95" s="52"/>
      <c r="D95" s="52"/>
      <c r="E95" s="52"/>
      <c r="F95" s="53" t="s">
        <v>441</v>
      </c>
      <c r="G95" s="451"/>
      <c r="H95" s="452"/>
    </row>
    <row r="96" spans="1:8" ht="12.95" customHeight="1" x14ac:dyDescent="0.25">
      <c r="A96" s="430" t="s">
        <v>442</v>
      </c>
      <c r="B96" s="431"/>
      <c r="C96" s="431"/>
      <c r="D96" s="431"/>
      <c r="E96" s="431"/>
      <c r="F96" s="431"/>
      <c r="G96" s="431"/>
      <c r="H96" s="432"/>
    </row>
    <row r="97" spans="1:8" ht="12.95" customHeight="1" x14ac:dyDescent="0.25">
      <c r="A97" s="409" t="s">
        <v>58</v>
      </c>
      <c r="B97" s="55"/>
      <c r="C97" s="55"/>
      <c r="D97" s="55"/>
      <c r="E97" s="55"/>
      <c r="F97" s="55"/>
      <c r="G97" s="55"/>
      <c r="H97" s="56"/>
    </row>
    <row r="98" spans="1:8" ht="15" x14ac:dyDescent="0.25">
      <c r="A98" s="57"/>
      <c r="B98" s="52"/>
      <c r="C98" s="52"/>
      <c r="D98" s="52"/>
      <c r="E98" s="52"/>
      <c r="F98" s="52"/>
      <c r="G98" s="52"/>
      <c r="H98" s="58"/>
    </row>
    <row r="99" spans="1:8" ht="15" x14ac:dyDescent="0.25">
      <c r="A99" s="408" t="s">
        <v>443</v>
      </c>
      <c r="B99" s="60"/>
      <c r="C99" s="60"/>
      <c r="D99" s="60"/>
      <c r="E99" s="60"/>
      <c r="F99" s="60"/>
      <c r="G99" s="60"/>
      <c r="H99" s="61"/>
    </row>
    <row r="100" spans="1:8" s="385" customFormat="1" ht="12.75" x14ac:dyDescent="0.2">
      <c r="A100" s="410" t="s">
        <v>59</v>
      </c>
      <c r="B100" s="398" t="s">
        <v>445</v>
      </c>
      <c r="C100" s="398" t="s">
        <v>446</v>
      </c>
      <c r="D100" s="398" t="s">
        <v>447</v>
      </c>
      <c r="E100" s="497" t="s">
        <v>448</v>
      </c>
      <c r="F100" s="497"/>
      <c r="G100" s="497" t="s">
        <v>449</v>
      </c>
      <c r="H100" s="498"/>
    </row>
    <row r="101" spans="1:8" ht="15" x14ac:dyDescent="0.25">
      <c r="A101" s="32" t="s">
        <v>65</v>
      </c>
      <c r="B101" s="25"/>
      <c r="C101" s="25"/>
      <c r="D101" s="25"/>
      <c r="E101" s="435"/>
      <c r="F101" s="435"/>
      <c r="G101" s="411"/>
      <c r="H101" s="412"/>
    </row>
    <row r="102" spans="1:8" ht="15" x14ac:dyDescent="0.25">
      <c r="A102" s="32" t="s">
        <v>66</v>
      </c>
      <c r="B102" s="25"/>
      <c r="C102" s="25"/>
      <c r="D102" s="25"/>
      <c r="E102" s="461"/>
      <c r="F102" s="462"/>
      <c r="G102" s="436"/>
      <c r="H102" s="437"/>
    </row>
    <row r="103" spans="1:8" ht="15" x14ac:dyDescent="0.25">
      <c r="A103" s="32" t="s">
        <v>67</v>
      </c>
      <c r="B103" s="25"/>
      <c r="C103" s="25"/>
      <c r="D103" s="25"/>
      <c r="E103" s="435"/>
      <c r="F103" s="435"/>
      <c r="G103" s="411"/>
      <c r="H103" s="412"/>
    </row>
    <row r="104" spans="1:8" ht="15" x14ac:dyDescent="0.25">
      <c r="A104" s="32" t="s">
        <v>356</v>
      </c>
      <c r="B104" s="25"/>
      <c r="C104" s="25"/>
      <c r="D104" s="25"/>
      <c r="E104" s="435"/>
      <c r="F104" s="435"/>
      <c r="G104" s="411"/>
      <c r="H104" s="412"/>
    </row>
    <row r="105" spans="1:8" ht="15" x14ac:dyDescent="0.25">
      <c r="A105" s="32" t="s">
        <v>68</v>
      </c>
      <c r="B105" s="25"/>
      <c r="C105" s="25"/>
      <c r="D105" s="25"/>
      <c r="E105" s="435"/>
      <c r="F105" s="435"/>
      <c r="G105" s="411"/>
      <c r="H105" s="412"/>
    </row>
    <row r="106" spans="1:8" ht="15" x14ac:dyDescent="0.25">
      <c r="A106" s="32" t="s">
        <v>356</v>
      </c>
      <c r="B106" s="25"/>
      <c r="C106" s="25"/>
      <c r="D106" s="25"/>
      <c r="E106" s="435"/>
      <c r="F106" s="435"/>
      <c r="G106" s="411"/>
      <c r="H106" s="412"/>
    </row>
    <row r="107" spans="1:8" ht="15" x14ac:dyDescent="0.25">
      <c r="A107" s="32" t="s">
        <v>69</v>
      </c>
      <c r="B107" s="25"/>
      <c r="C107" s="25"/>
      <c r="D107" s="25"/>
      <c r="E107" s="435"/>
      <c r="F107" s="435"/>
      <c r="G107" s="411"/>
      <c r="H107" s="412"/>
    </row>
    <row r="108" spans="1:8" ht="15" x14ac:dyDescent="0.25">
      <c r="A108" s="32" t="s">
        <v>359</v>
      </c>
      <c r="B108" s="25"/>
      <c r="C108" s="25"/>
      <c r="D108" s="25"/>
      <c r="E108" s="435"/>
      <c r="F108" s="435"/>
      <c r="G108" s="411"/>
      <c r="H108" s="412"/>
    </row>
    <row r="109" spans="1:8" ht="21.75" customHeight="1" x14ac:dyDescent="0.25">
      <c r="A109" s="438" t="s">
        <v>444</v>
      </c>
      <c r="B109" s="439"/>
      <c r="C109" s="440"/>
      <c r="D109" s="441"/>
      <c r="E109" s="442"/>
      <c r="F109" s="442"/>
      <c r="G109" s="442"/>
      <c r="H109" s="443"/>
    </row>
    <row r="110" spans="1:8" ht="15" x14ac:dyDescent="0.25">
      <c r="A110" s="34" t="s">
        <v>450</v>
      </c>
      <c r="B110" s="444"/>
      <c r="C110" s="445"/>
      <c r="D110" s="445"/>
      <c r="E110" s="445"/>
      <c r="F110" s="445"/>
      <c r="G110" s="445"/>
      <c r="H110" s="446"/>
    </row>
    <row r="111" spans="1:8" ht="12.95" customHeight="1" x14ac:dyDescent="0.25">
      <c r="A111" s="430" t="s">
        <v>451</v>
      </c>
      <c r="B111" s="431"/>
      <c r="C111" s="431"/>
      <c r="D111" s="431"/>
      <c r="E111" s="431"/>
      <c r="F111" s="431"/>
      <c r="G111" s="431"/>
      <c r="H111" s="432"/>
    </row>
    <row r="112" spans="1:8" x14ac:dyDescent="0.3">
      <c r="A112" s="10"/>
      <c r="G112" s="3"/>
      <c r="H112" s="11"/>
    </row>
    <row r="113" spans="1:8" x14ac:dyDescent="0.3">
      <c r="A113" s="10"/>
      <c r="G113" s="3"/>
      <c r="H113" s="11"/>
    </row>
    <row r="114" spans="1:8" x14ac:dyDescent="0.3">
      <c r="A114" s="12"/>
      <c r="B114" s="62" t="s">
        <v>441</v>
      </c>
      <c r="C114" s="433"/>
      <c r="D114" s="433"/>
      <c r="E114" s="433"/>
      <c r="F114" s="433"/>
      <c r="G114" s="433"/>
      <c r="H114" s="434"/>
    </row>
    <row r="115" spans="1:8" x14ac:dyDescent="0.3">
      <c r="A115" s="402"/>
      <c r="B115" s="403"/>
      <c r="C115" s="404"/>
      <c r="D115" s="404"/>
      <c r="E115" s="404"/>
      <c r="F115" s="404"/>
      <c r="G115" s="404"/>
      <c r="H115" s="404"/>
    </row>
    <row r="116" spans="1:8" ht="15" x14ac:dyDescent="0.25">
      <c r="A116" s="400" t="s">
        <v>452</v>
      </c>
      <c r="B116" s="401"/>
      <c r="C116" s="401"/>
      <c r="D116" s="401"/>
      <c r="E116" s="401"/>
      <c r="F116" s="401"/>
      <c r="G116" s="401"/>
      <c r="H116" s="401"/>
    </row>
    <row r="117" spans="1:8" x14ac:dyDescent="0.3">
      <c r="A117" s="399" t="s">
        <v>453</v>
      </c>
    </row>
  </sheetData>
  <mergeCells count="145">
    <mergeCell ref="A13:H13"/>
    <mergeCell ref="B14:H14"/>
    <mergeCell ref="B15:H15"/>
    <mergeCell ref="B16:H16"/>
    <mergeCell ref="B17:H17"/>
    <mergeCell ref="B18:H18"/>
    <mergeCell ref="A4:H4"/>
    <mergeCell ref="A5:H5"/>
    <mergeCell ref="A10:H10"/>
    <mergeCell ref="B11:C11"/>
    <mergeCell ref="E11:H11"/>
    <mergeCell ref="B12:C12"/>
    <mergeCell ref="E12:H12"/>
    <mergeCell ref="B23:C23"/>
    <mergeCell ref="G23:H23"/>
    <mergeCell ref="B25:C25"/>
    <mergeCell ref="G25:H25"/>
    <mergeCell ref="B19:H19"/>
    <mergeCell ref="A20:H20"/>
    <mergeCell ref="A21:A22"/>
    <mergeCell ref="B21:C22"/>
    <mergeCell ref="D21:D22"/>
    <mergeCell ref="E21:F21"/>
    <mergeCell ref="G21:H22"/>
    <mergeCell ref="A29:H29"/>
    <mergeCell ref="B30:H30"/>
    <mergeCell ref="B31:H31"/>
    <mergeCell ref="B32:H32"/>
    <mergeCell ref="B33:H33"/>
    <mergeCell ref="B34:H34"/>
    <mergeCell ref="B26:C26"/>
    <mergeCell ref="G26:H26"/>
    <mergeCell ref="B27:C27"/>
    <mergeCell ref="G27:H27"/>
    <mergeCell ref="B28:C28"/>
    <mergeCell ref="G28:H28"/>
    <mergeCell ref="A40:C40"/>
    <mergeCell ref="D40:H40"/>
    <mergeCell ref="F41:G41"/>
    <mergeCell ref="A42:H42"/>
    <mergeCell ref="B43:C43"/>
    <mergeCell ref="E43:H43"/>
    <mergeCell ref="C35:H35"/>
    <mergeCell ref="A36:H36"/>
    <mergeCell ref="D37:H37"/>
    <mergeCell ref="D38:H38"/>
    <mergeCell ref="A39:C39"/>
    <mergeCell ref="D39:H39"/>
    <mergeCell ref="A62:H62"/>
    <mergeCell ref="A63:H63"/>
    <mergeCell ref="A64:F64"/>
    <mergeCell ref="A65:H65"/>
    <mergeCell ref="F66:H66"/>
    <mergeCell ref="B67:C67"/>
    <mergeCell ref="D67:H67"/>
    <mergeCell ref="B44:C44"/>
    <mergeCell ref="E44:H44"/>
    <mergeCell ref="B45:C45"/>
    <mergeCell ref="E45:H45"/>
    <mergeCell ref="A46:H46"/>
    <mergeCell ref="A61:B61"/>
    <mergeCell ref="C61:H61"/>
    <mergeCell ref="A70:F70"/>
    <mergeCell ref="A71:H71"/>
    <mergeCell ref="A72:D72"/>
    <mergeCell ref="A73:D73"/>
    <mergeCell ref="A74:D74"/>
    <mergeCell ref="A75:H75"/>
    <mergeCell ref="B68:C68"/>
    <mergeCell ref="D68:E68"/>
    <mergeCell ref="F68:H68"/>
    <mergeCell ref="B69:C69"/>
    <mergeCell ref="D69:E69"/>
    <mergeCell ref="F69:H69"/>
    <mergeCell ref="B78:C78"/>
    <mergeCell ref="D78:F78"/>
    <mergeCell ref="G78:H78"/>
    <mergeCell ref="B79:C79"/>
    <mergeCell ref="D79:F79"/>
    <mergeCell ref="G79:H79"/>
    <mergeCell ref="B76:C76"/>
    <mergeCell ref="D76:F76"/>
    <mergeCell ref="G76:H76"/>
    <mergeCell ref="B77:C77"/>
    <mergeCell ref="D77:F77"/>
    <mergeCell ref="G77:H77"/>
    <mergeCell ref="B83:C83"/>
    <mergeCell ref="D83:F83"/>
    <mergeCell ref="G83:H83"/>
    <mergeCell ref="B84:C84"/>
    <mergeCell ref="D84:F84"/>
    <mergeCell ref="G84:H84"/>
    <mergeCell ref="B80:C80"/>
    <mergeCell ref="D80:F80"/>
    <mergeCell ref="G80:H80"/>
    <mergeCell ref="A81:H81"/>
    <mergeCell ref="B82:C82"/>
    <mergeCell ref="D82:F82"/>
    <mergeCell ref="G82:H82"/>
    <mergeCell ref="A87:H87"/>
    <mergeCell ref="A88:C88"/>
    <mergeCell ref="D88:H88"/>
    <mergeCell ref="A89:C89"/>
    <mergeCell ref="D89:H89"/>
    <mergeCell ref="A90:H90"/>
    <mergeCell ref="B85:C85"/>
    <mergeCell ref="D85:F85"/>
    <mergeCell ref="G85:H85"/>
    <mergeCell ref="B86:C86"/>
    <mergeCell ref="D86:F86"/>
    <mergeCell ref="G86:H86"/>
    <mergeCell ref="E100:F100"/>
    <mergeCell ref="G100:H100"/>
    <mergeCell ref="E101:F101"/>
    <mergeCell ref="G101:H101"/>
    <mergeCell ref="E91:H91"/>
    <mergeCell ref="A92:C93"/>
    <mergeCell ref="D92:E92"/>
    <mergeCell ref="D93:E93"/>
    <mergeCell ref="B94:C94"/>
    <mergeCell ref="E94:H94"/>
    <mergeCell ref="C114:H114"/>
    <mergeCell ref="B24:C24"/>
    <mergeCell ref="G24:H24"/>
    <mergeCell ref="E74:H74"/>
    <mergeCell ref="E108:F108"/>
    <mergeCell ref="G108:H108"/>
    <mergeCell ref="A109:C109"/>
    <mergeCell ref="D109:H109"/>
    <mergeCell ref="B110:H110"/>
    <mergeCell ref="A111:H111"/>
    <mergeCell ref="E105:F105"/>
    <mergeCell ref="G105:H105"/>
    <mergeCell ref="E106:F106"/>
    <mergeCell ref="G106:H106"/>
    <mergeCell ref="E107:F107"/>
    <mergeCell ref="G107:H107"/>
    <mergeCell ref="E102:F102"/>
    <mergeCell ref="G102:H102"/>
    <mergeCell ref="E103:F103"/>
    <mergeCell ref="G103:H103"/>
    <mergeCell ref="E104:F104"/>
    <mergeCell ref="G104:H104"/>
    <mergeCell ref="G95:H95"/>
    <mergeCell ref="A96:H96"/>
  </mergeCells>
  <printOptions horizontalCentered="1"/>
  <pageMargins left="0.51181102362204722" right="0.51181102362204722" top="0.74803149606299213" bottom="0.74803149606299213" header="0.31496062992125984" footer="0.31496062992125984"/>
  <pageSetup paperSize="9" scale="85" orientation="portrait" r:id="rId1"/>
  <headerFooter>
    <oddFooter>&amp;L&amp;"Roboto,Kursywa"&amp;6confidentiality&amp;C&amp;"Roboto,Standardowy"&amp;8page &amp;P / &amp;Npages&amp;RWyd. / Rew. 6, February 2020</oddFooter>
  </headerFooter>
  <rowBreaks count="2" manualBreakCount="2">
    <brk id="5" max="8" man="1"/>
    <brk id="61" max="8"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0</xdr:col>
                    <xdr:colOff>0</xdr:colOff>
                    <xdr:row>6</xdr:row>
                    <xdr:rowOff>190500</xdr:rowOff>
                  </from>
                  <to>
                    <xdr:col>1</xdr:col>
                    <xdr:colOff>19050</xdr:colOff>
                    <xdr:row>8</xdr:row>
                    <xdr:rowOff>0</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0</xdr:col>
                    <xdr:colOff>0</xdr:colOff>
                    <xdr:row>5</xdr:row>
                    <xdr:rowOff>28575</xdr:rowOff>
                  </from>
                  <to>
                    <xdr:col>0</xdr:col>
                    <xdr:colOff>1257300</xdr:colOff>
                    <xdr:row>7</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47625</xdr:colOff>
                    <xdr:row>47</xdr:row>
                    <xdr:rowOff>0</xdr:rowOff>
                  </from>
                  <to>
                    <xdr:col>0</xdr:col>
                    <xdr:colOff>1285875</xdr:colOff>
                    <xdr:row>48</xdr:row>
                    <xdr:rowOff>28575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47625</xdr:colOff>
                    <xdr:row>48</xdr:row>
                    <xdr:rowOff>0</xdr:rowOff>
                  </from>
                  <to>
                    <xdr:col>0</xdr:col>
                    <xdr:colOff>1285875</xdr:colOff>
                    <xdr:row>49</xdr:row>
                    <xdr:rowOff>38100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47625</xdr:colOff>
                    <xdr:row>48</xdr:row>
                    <xdr:rowOff>180975</xdr:rowOff>
                  </from>
                  <to>
                    <xdr:col>0</xdr:col>
                    <xdr:colOff>1285875</xdr:colOff>
                    <xdr:row>50</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47625</xdr:colOff>
                    <xdr:row>49</xdr:row>
                    <xdr:rowOff>180975</xdr:rowOff>
                  </from>
                  <to>
                    <xdr:col>1</xdr:col>
                    <xdr:colOff>542925</xdr:colOff>
                    <xdr:row>51</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600075</xdr:colOff>
                    <xdr:row>47</xdr:row>
                    <xdr:rowOff>0</xdr:rowOff>
                  </from>
                  <to>
                    <xdr:col>3</xdr:col>
                    <xdr:colOff>95250</xdr:colOff>
                    <xdr:row>48</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600075</xdr:colOff>
                    <xdr:row>47</xdr:row>
                    <xdr:rowOff>171450</xdr:rowOff>
                  </from>
                  <to>
                    <xdr:col>3</xdr:col>
                    <xdr:colOff>95250</xdr:colOff>
                    <xdr:row>49</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xdr:col>
                    <xdr:colOff>590550</xdr:colOff>
                    <xdr:row>47</xdr:row>
                    <xdr:rowOff>171450</xdr:rowOff>
                  </from>
                  <to>
                    <xdr:col>7</xdr:col>
                    <xdr:colOff>457200</xdr:colOff>
                    <xdr:row>49</xdr:row>
                    <xdr:rowOff>9525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xdr:col>
                    <xdr:colOff>542925</xdr:colOff>
                    <xdr:row>47</xdr:row>
                    <xdr:rowOff>180975</xdr:rowOff>
                  </from>
                  <to>
                    <xdr:col>5</xdr:col>
                    <xdr:colOff>295275</xdr:colOff>
                    <xdr:row>49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600075</xdr:colOff>
                    <xdr:row>48</xdr:row>
                    <xdr:rowOff>171450</xdr:rowOff>
                  </from>
                  <to>
                    <xdr:col>3</xdr:col>
                    <xdr:colOff>533400</xdr:colOff>
                    <xdr:row>51</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xdr:col>
                    <xdr:colOff>590550</xdr:colOff>
                    <xdr:row>48</xdr:row>
                    <xdr:rowOff>180975</xdr:rowOff>
                  </from>
                  <to>
                    <xdr:col>7</xdr:col>
                    <xdr:colOff>457200</xdr:colOff>
                    <xdr:row>50</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5</xdr:col>
                    <xdr:colOff>590550</xdr:colOff>
                    <xdr:row>47</xdr:row>
                    <xdr:rowOff>0</xdr:rowOff>
                  </from>
                  <to>
                    <xdr:col>7</xdr:col>
                    <xdr:colOff>457200</xdr:colOff>
                    <xdr:row>48</xdr:row>
                    <xdr:rowOff>28575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xdr:col>
                    <xdr:colOff>542925</xdr:colOff>
                    <xdr:row>48</xdr:row>
                    <xdr:rowOff>180975</xdr:rowOff>
                  </from>
                  <to>
                    <xdr:col>5</xdr:col>
                    <xdr:colOff>485775</xdr:colOff>
                    <xdr:row>50</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xdr:col>
                    <xdr:colOff>542925</xdr:colOff>
                    <xdr:row>47</xdr:row>
                    <xdr:rowOff>0</xdr:rowOff>
                  </from>
                  <to>
                    <xdr:col>5</xdr:col>
                    <xdr:colOff>523875</xdr:colOff>
                    <xdr:row>48</xdr:row>
                    <xdr:rowOff>28575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0</xdr:col>
                    <xdr:colOff>47625</xdr:colOff>
                    <xdr:row>52</xdr:row>
                    <xdr:rowOff>0</xdr:rowOff>
                  </from>
                  <to>
                    <xdr:col>0</xdr:col>
                    <xdr:colOff>1285875</xdr:colOff>
                    <xdr:row>53</xdr:row>
                    <xdr:rowOff>28575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0</xdr:col>
                    <xdr:colOff>47625</xdr:colOff>
                    <xdr:row>52</xdr:row>
                    <xdr:rowOff>180975</xdr:rowOff>
                  </from>
                  <to>
                    <xdr:col>0</xdr:col>
                    <xdr:colOff>1285875</xdr:colOff>
                    <xdr:row>54</xdr:row>
                    <xdr:rowOff>19050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xdr:col>
                    <xdr:colOff>609600</xdr:colOff>
                    <xdr:row>52</xdr:row>
                    <xdr:rowOff>0</xdr:rowOff>
                  </from>
                  <to>
                    <xdr:col>3</xdr:col>
                    <xdr:colOff>104775</xdr:colOff>
                    <xdr:row>53</xdr:row>
                    <xdr:rowOff>28575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xdr:col>
                    <xdr:colOff>600075</xdr:colOff>
                    <xdr:row>52</xdr:row>
                    <xdr:rowOff>180975</xdr:rowOff>
                  </from>
                  <to>
                    <xdr:col>3</xdr:col>
                    <xdr:colOff>95250</xdr:colOff>
                    <xdr:row>54</xdr:row>
                    <xdr:rowOff>19050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3</xdr:col>
                    <xdr:colOff>561975</xdr:colOff>
                    <xdr:row>51</xdr:row>
                    <xdr:rowOff>171450</xdr:rowOff>
                  </from>
                  <to>
                    <xdr:col>6</xdr:col>
                    <xdr:colOff>342900</xdr:colOff>
                    <xdr:row>53</xdr:row>
                    <xdr:rowOff>28575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3</xdr:col>
                    <xdr:colOff>561975</xdr:colOff>
                    <xdr:row>52</xdr:row>
                    <xdr:rowOff>180975</xdr:rowOff>
                  </from>
                  <to>
                    <xdr:col>4</xdr:col>
                    <xdr:colOff>628650</xdr:colOff>
                    <xdr:row>54</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5</xdr:col>
                    <xdr:colOff>600075</xdr:colOff>
                    <xdr:row>55</xdr:row>
                    <xdr:rowOff>0</xdr:rowOff>
                  </from>
                  <to>
                    <xdr:col>7</xdr:col>
                    <xdr:colOff>466725</xdr:colOff>
                    <xdr:row>56</xdr:row>
                    <xdr:rowOff>28575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0</xdr:col>
                    <xdr:colOff>47625</xdr:colOff>
                    <xdr:row>55</xdr:row>
                    <xdr:rowOff>0</xdr:rowOff>
                  </from>
                  <to>
                    <xdr:col>1</xdr:col>
                    <xdr:colOff>342900</xdr:colOff>
                    <xdr:row>56</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xdr:col>
                    <xdr:colOff>600075</xdr:colOff>
                    <xdr:row>55</xdr:row>
                    <xdr:rowOff>0</xdr:rowOff>
                  </from>
                  <to>
                    <xdr:col>3</xdr:col>
                    <xdr:colOff>704850</xdr:colOff>
                    <xdr:row>56</xdr:row>
                    <xdr:rowOff>28575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571500</xdr:colOff>
                    <xdr:row>55</xdr:row>
                    <xdr:rowOff>0</xdr:rowOff>
                  </from>
                  <to>
                    <xdr:col>4</xdr:col>
                    <xdr:colOff>638175</xdr:colOff>
                    <xdr:row>56</xdr:row>
                    <xdr:rowOff>28575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0</xdr:col>
                    <xdr:colOff>47625</xdr:colOff>
                    <xdr:row>55</xdr:row>
                    <xdr:rowOff>180975</xdr:rowOff>
                  </from>
                  <to>
                    <xdr:col>1</xdr:col>
                    <xdr:colOff>342900</xdr:colOff>
                    <xdr:row>57</xdr:row>
                    <xdr:rowOff>19050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0</xdr:colOff>
                    <xdr:row>45</xdr:row>
                    <xdr:rowOff>0</xdr:rowOff>
                  </from>
                  <to>
                    <xdr:col>7</xdr:col>
                    <xdr:colOff>628650</xdr:colOff>
                    <xdr:row>46</xdr:row>
                    <xdr:rowOff>28575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6</xdr:col>
                    <xdr:colOff>590550</xdr:colOff>
                    <xdr:row>45</xdr:row>
                    <xdr:rowOff>0</xdr:rowOff>
                  </from>
                  <to>
                    <xdr:col>9</xdr:col>
                    <xdr:colOff>114300</xdr:colOff>
                    <xdr:row>46</xdr:row>
                    <xdr:rowOff>28575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0</xdr:col>
                    <xdr:colOff>47625</xdr:colOff>
                    <xdr:row>58</xdr:row>
                    <xdr:rowOff>0</xdr:rowOff>
                  </from>
                  <to>
                    <xdr:col>1</xdr:col>
                    <xdr:colOff>19050</xdr:colOff>
                    <xdr:row>59</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xdr:col>
                    <xdr:colOff>609600</xdr:colOff>
                    <xdr:row>57</xdr:row>
                    <xdr:rowOff>161925</xdr:rowOff>
                  </from>
                  <to>
                    <xdr:col>3</xdr:col>
                    <xdr:colOff>219075</xdr:colOff>
                    <xdr:row>60</xdr:row>
                    <xdr:rowOff>19050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3</xdr:col>
                    <xdr:colOff>600075</xdr:colOff>
                    <xdr:row>57</xdr:row>
                    <xdr:rowOff>142875</xdr:rowOff>
                  </from>
                  <to>
                    <xdr:col>5</xdr:col>
                    <xdr:colOff>266700</xdr:colOff>
                    <xdr:row>60</xdr:row>
                    <xdr:rowOff>57150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5</xdr:col>
                    <xdr:colOff>438150</xdr:colOff>
                    <xdr:row>57</xdr:row>
                    <xdr:rowOff>114300</xdr:rowOff>
                  </from>
                  <to>
                    <xdr:col>7</xdr:col>
                    <xdr:colOff>495300</xdr:colOff>
                    <xdr:row>60</xdr:row>
                    <xdr:rowOff>76200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6</xdr:col>
                    <xdr:colOff>0</xdr:colOff>
                    <xdr:row>62</xdr:row>
                    <xdr:rowOff>400050</xdr:rowOff>
                  </from>
                  <to>
                    <xdr:col>6</xdr:col>
                    <xdr:colOff>466725</xdr:colOff>
                    <xdr:row>64</xdr:row>
                    <xdr:rowOff>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6</xdr:col>
                    <xdr:colOff>600075</xdr:colOff>
                    <xdr:row>62</xdr:row>
                    <xdr:rowOff>400050</xdr:rowOff>
                  </from>
                  <to>
                    <xdr:col>7</xdr:col>
                    <xdr:colOff>447675</xdr:colOff>
                    <xdr:row>64</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5</xdr:col>
                    <xdr:colOff>790575</xdr:colOff>
                    <xdr:row>68</xdr:row>
                    <xdr:rowOff>171450</xdr:rowOff>
                  </from>
                  <to>
                    <xdr:col>6</xdr:col>
                    <xdr:colOff>476250</xdr:colOff>
                    <xdr:row>70</xdr:row>
                    <xdr:rowOff>9525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6</xdr:col>
                    <xdr:colOff>600075</xdr:colOff>
                    <xdr:row>68</xdr:row>
                    <xdr:rowOff>161925</xdr:rowOff>
                  </from>
                  <to>
                    <xdr:col>7</xdr:col>
                    <xdr:colOff>457200</xdr:colOff>
                    <xdr:row>70</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5</xdr:col>
                    <xdr:colOff>790575</xdr:colOff>
                    <xdr:row>70</xdr:row>
                    <xdr:rowOff>171450</xdr:rowOff>
                  </from>
                  <to>
                    <xdr:col>6</xdr:col>
                    <xdr:colOff>476250</xdr:colOff>
                    <xdr:row>72</xdr:row>
                    <xdr:rowOff>28575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6</xdr:col>
                    <xdr:colOff>590550</xdr:colOff>
                    <xdr:row>70</xdr:row>
                    <xdr:rowOff>180975</xdr:rowOff>
                  </from>
                  <to>
                    <xdr:col>7</xdr:col>
                    <xdr:colOff>447675</xdr:colOff>
                    <xdr:row>72</xdr:row>
                    <xdr:rowOff>28575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3</xdr:col>
                    <xdr:colOff>1162050</xdr:colOff>
                    <xdr:row>71</xdr:row>
                    <xdr:rowOff>180975</xdr:rowOff>
                  </from>
                  <to>
                    <xdr:col>4</xdr:col>
                    <xdr:colOff>457200</xdr:colOff>
                    <xdr:row>73</xdr:row>
                    <xdr:rowOff>19050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4</xdr:col>
                    <xdr:colOff>733425</xdr:colOff>
                    <xdr:row>71</xdr:row>
                    <xdr:rowOff>180975</xdr:rowOff>
                  </from>
                  <to>
                    <xdr:col>5</xdr:col>
                    <xdr:colOff>457200</xdr:colOff>
                    <xdr:row>73</xdr:row>
                    <xdr:rowOff>19050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5</xdr:col>
                    <xdr:colOff>790575</xdr:colOff>
                    <xdr:row>71</xdr:row>
                    <xdr:rowOff>180975</xdr:rowOff>
                  </from>
                  <to>
                    <xdr:col>7</xdr:col>
                    <xdr:colOff>466725</xdr:colOff>
                    <xdr:row>73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0</xdr:col>
                    <xdr:colOff>1038225</xdr:colOff>
                    <xdr:row>93</xdr:row>
                    <xdr:rowOff>180975</xdr:rowOff>
                  </from>
                  <to>
                    <xdr:col>1</xdr:col>
                    <xdr:colOff>723900</xdr:colOff>
                    <xdr:row>95</xdr:row>
                    <xdr:rowOff>19050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xdr:col>
                    <xdr:colOff>781050</xdr:colOff>
                    <xdr:row>93</xdr:row>
                    <xdr:rowOff>180975</xdr:rowOff>
                  </from>
                  <to>
                    <xdr:col>3</xdr:col>
                    <xdr:colOff>114300</xdr:colOff>
                    <xdr:row>95</xdr:row>
                    <xdr:rowOff>19050</xdr:rowOff>
                  </to>
                </anchor>
              </controlPr>
            </control>
          </mc:Choice>
        </mc:AlternateContent>
        <mc:AlternateContent xmlns:mc="http://schemas.openxmlformats.org/markup-compatibility/2006">
          <mc:Choice Requires="x14">
            <control shapeId="7212" r:id="rId47" name="Check Box 44">
              <controlPr defaultSize="0" autoFill="0" autoLine="0" autoPict="0" altText="3 zmiany / dobę">
                <anchor moveWithCells="1">
                  <from>
                    <xdr:col>3</xdr:col>
                    <xdr:colOff>28575</xdr:colOff>
                    <xdr:row>93</xdr:row>
                    <xdr:rowOff>180975</xdr:rowOff>
                  </from>
                  <to>
                    <xdr:col>3</xdr:col>
                    <xdr:colOff>1104900</xdr:colOff>
                    <xdr:row>95</xdr:row>
                    <xdr:rowOff>19050</xdr:rowOff>
                  </to>
                </anchor>
              </controlPr>
            </control>
          </mc:Choice>
        </mc:AlternateContent>
        <mc:AlternateContent xmlns:mc="http://schemas.openxmlformats.org/markup-compatibility/2006">
          <mc:Choice Requires="x14">
            <control shapeId="7213" r:id="rId48" name="Check Box 45">
              <controlPr defaultSize="0" autoFill="0" autoLine="0" autoPict="0" altText="3 zmiany / dobę">
                <anchor moveWithCells="1">
                  <from>
                    <xdr:col>3</xdr:col>
                    <xdr:colOff>1019175</xdr:colOff>
                    <xdr:row>93</xdr:row>
                    <xdr:rowOff>180975</xdr:rowOff>
                  </from>
                  <to>
                    <xdr:col>4</xdr:col>
                    <xdr:colOff>552450</xdr:colOff>
                    <xdr:row>95</xdr:row>
                    <xdr:rowOff>19050</xdr:rowOff>
                  </to>
                </anchor>
              </controlPr>
            </control>
          </mc:Choice>
        </mc:AlternateContent>
        <mc:AlternateContent xmlns:mc="http://schemas.openxmlformats.org/markup-compatibility/2006">
          <mc:Choice Requires="x14">
            <control shapeId="7214" r:id="rId49" name="Check Box 46">
              <controlPr defaultSize="0" autoFill="0" autoLine="0" autoPict="0" altText="3 zmiany / dobę">
                <anchor moveWithCells="1">
                  <from>
                    <xdr:col>0</xdr:col>
                    <xdr:colOff>0</xdr:colOff>
                    <xdr:row>96</xdr:row>
                    <xdr:rowOff>190500</xdr:rowOff>
                  </from>
                  <to>
                    <xdr:col>0</xdr:col>
                    <xdr:colOff>704850</xdr:colOff>
                    <xdr:row>98</xdr:row>
                    <xdr:rowOff>28575</xdr:rowOff>
                  </to>
                </anchor>
              </controlPr>
            </control>
          </mc:Choice>
        </mc:AlternateContent>
        <mc:AlternateContent xmlns:mc="http://schemas.openxmlformats.org/markup-compatibility/2006">
          <mc:Choice Requires="x14">
            <control shapeId="7215" r:id="rId50" name="Check Box 47">
              <controlPr defaultSize="0" autoFill="0" autoLine="0" autoPict="0" altText="3 zmiany / dobę">
                <anchor moveWithCells="1">
                  <from>
                    <xdr:col>0</xdr:col>
                    <xdr:colOff>1333500</xdr:colOff>
                    <xdr:row>96</xdr:row>
                    <xdr:rowOff>171450</xdr:rowOff>
                  </from>
                  <to>
                    <xdr:col>1</xdr:col>
                    <xdr:colOff>657225</xdr:colOff>
                    <xdr:row>98</xdr:row>
                    <xdr:rowOff>28575</xdr:rowOff>
                  </to>
                </anchor>
              </controlPr>
            </control>
          </mc:Choice>
        </mc:AlternateContent>
        <mc:AlternateContent xmlns:mc="http://schemas.openxmlformats.org/markup-compatibility/2006">
          <mc:Choice Requires="x14">
            <control shapeId="7216" r:id="rId51" name="Check Box 48">
              <controlPr defaultSize="0" autoFill="0" autoLine="0" autoPict="0" altText="3 zmiany / dobę">
                <anchor moveWithCells="1">
                  <from>
                    <xdr:col>1</xdr:col>
                    <xdr:colOff>1143000</xdr:colOff>
                    <xdr:row>96</xdr:row>
                    <xdr:rowOff>171450</xdr:rowOff>
                  </from>
                  <to>
                    <xdr:col>2</xdr:col>
                    <xdr:colOff>704850</xdr:colOff>
                    <xdr:row>98</xdr:row>
                    <xdr:rowOff>28575</xdr:rowOff>
                  </to>
                </anchor>
              </controlPr>
            </control>
          </mc:Choice>
        </mc:AlternateContent>
        <mc:AlternateContent xmlns:mc="http://schemas.openxmlformats.org/markup-compatibility/2006">
          <mc:Choice Requires="x14">
            <control shapeId="7217" r:id="rId52" name="Check Box 49">
              <controlPr defaultSize="0" autoFill="0" autoLine="0" autoPict="0" altText="3 zmiany / dobę">
                <anchor moveWithCells="1">
                  <from>
                    <xdr:col>3</xdr:col>
                    <xdr:colOff>257175</xdr:colOff>
                    <xdr:row>96</xdr:row>
                    <xdr:rowOff>171450</xdr:rowOff>
                  </from>
                  <to>
                    <xdr:col>3</xdr:col>
                    <xdr:colOff>962025</xdr:colOff>
                    <xdr:row>98</xdr:row>
                    <xdr:rowOff>28575</xdr:rowOff>
                  </to>
                </anchor>
              </controlPr>
            </control>
          </mc:Choice>
        </mc:AlternateContent>
        <mc:AlternateContent xmlns:mc="http://schemas.openxmlformats.org/markup-compatibility/2006">
          <mc:Choice Requires="x14">
            <control shapeId="7218" r:id="rId53" name="Check Box 50">
              <controlPr defaultSize="0" autoFill="0" autoLine="0" autoPict="0" altText="3 zmiany / dobę">
                <anchor moveWithCells="1">
                  <from>
                    <xdr:col>4</xdr:col>
                    <xdr:colOff>342900</xdr:colOff>
                    <xdr:row>96</xdr:row>
                    <xdr:rowOff>171450</xdr:rowOff>
                  </from>
                  <to>
                    <xdr:col>5</xdr:col>
                    <xdr:colOff>304800</xdr:colOff>
                    <xdr:row>98</xdr:row>
                    <xdr:rowOff>28575</xdr:rowOff>
                  </to>
                </anchor>
              </controlPr>
            </control>
          </mc:Choice>
        </mc:AlternateContent>
        <mc:AlternateContent xmlns:mc="http://schemas.openxmlformats.org/markup-compatibility/2006">
          <mc:Choice Requires="x14">
            <control shapeId="7219" r:id="rId54" name="Check Box 51">
              <controlPr defaultSize="0" autoFill="0" autoLine="0" autoPict="0" altText="3 zmiany / dobę">
                <anchor moveWithCells="1">
                  <from>
                    <xdr:col>5</xdr:col>
                    <xdr:colOff>762000</xdr:colOff>
                    <xdr:row>96</xdr:row>
                    <xdr:rowOff>171450</xdr:rowOff>
                  </from>
                  <to>
                    <xdr:col>7</xdr:col>
                    <xdr:colOff>95250</xdr:colOff>
                    <xdr:row>98</xdr:row>
                    <xdr:rowOff>28575</xdr:rowOff>
                  </to>
                </anchor>
              </controlPr>
            </control>
          </mc:Choice>
        </mc:AlternateContent>
        <mc:AlternateContent xmlns:mc="http://schemas.openxmlformats.org/markup-compatibility/2006">
          <mc:Choice Requires="x14">
            <control shapeId="7220" r:id="rId55" name="Check Box 52">
              <controlPr defaultSize="0" autoFill="0" autoLine="0" autoPict="0" altText="3 zmiany / dobę">
                <anchor moveWithCells="1">
                  <from>
                    <xdr:col>0</xdr:col>
                    <xdr:colOff>9525</xdr:colOff>
                    <xdr:row>110</xdr:row>
                    <xdr:rowOff>171450</xdr:rowOff>
                  </from>
                  <to>
                    <xdr:col>2</xdr:col>
                    <xdr:colOff>114300</xdr:colOff>
                    <xdr:row>112</xdr:row>
                    <xdr:rowOff>47625</xdr:rowOff>
                  </to>
                </anchor>
              </controlPr>
            </control>
          </mc:Choice>
        </mc:AlternateContent>
        <mc:AlternateContent xmlns:mc="http://schemas.openxmlformats.org/markup-compatibility/2006">
          <mc:Choice Requires="x14">
            <control shapeId="7221" r:id="rId56" name="Check Box 53">
              <controlPr defaultSize="0" autoFill="0" autoLine="0" autoPict="0" altText="3 zmiany / dobę">
                <anchor moveWithCells="1">
                  <from>
                    <xdr:col>2</xdr:col>
                    <xdr:colOff>180975</xdr:colOff>
                    <xdr:row>110</xdr:row>
                    <xdr:rowOff>171450</xdr:rowOff>
                  </from>
                  <to>
                    <xdr:col>4</xdr:col>
                    <xdr:colOff>123825</xdr:colOff>
                    <xdr:row>112</xdr:row>
                    <xdr:rowOff>47625</xdr:rowOff>
                  </to>
                </anchor>
              </controlPr>
            </control>
          </mc:Choice>
        </mc:AlternateContent>
        <mc:AlternateContent xmlns:mc="http://schemas.openxmlformats.org/markup-compatibility/2006">
          <mc:Choice Requires="x14">
            <control shapeId="7223" r:id="rId57" name="Check Box 55">
              <controlPr defaultSize="0" autoFill="0" autoLine="0" autoPict="0" altText="3 zmiany / dobę">
                <anchor moveWithCells="1">
                  <from>
                    <xdr:col>0</xdr:col>
                    <xdr:colOff>19050</xdr:colOff>
                    <xdr:row>111</xdr:row>
                    <xdr:rowOff>161925</xdr:rowOff>
                  </from>
                  <to>
                    <xdr:col>1</xdr:col>
                    <xdr:colOff>219075</xdr:colOff>
                    <xdr:row>113</xdr:row>
                    <xdr:rowOff>19050</xdr:rowOff>
                  </to>
                </anchor>
              </controlPr>
            </control>
          </mc:Choice>
        </mc:AlternateContent>
        <mc:AlternateContent xmlns:mc="http://schemas.openxmlformats.org/markup-compatibility/2006">
          <mc:Choice Requires="x14">
            <control shapeId="7224" r:id="rId58" name="Check Box 56">
              <controlPr defaultSize="0" autoFill="0" autoLine="0" autoPict="0" altText="3 zmiany / dobę">
                <anchor moveWithCells="1">
                  <from>
                    <xdr:col>2</xdr:col>
                    <xdr:colOff>171450</xdr:colOff>
                    <xdr:row>111</xdr:row>
                    <xdr:rowOff>161925</xdr:rowOff>
                  </from>
                  <to>
                    <xdr:col>3</xdr:col>
                    <xdr:colOff>971550</xdr:colOff>
                    <xdr:row>113</xdr:row>
                    <xdr:rowOff>19050</xdr:rowOff>
                  </to>
                </anchor>
              </controlPr>
            </control>
          </mc:Choice>
        </mc:AlternateContent>
        <mc:AlternateContent xmlns:mc="http://schemas.openxmlformats.org/markup-compatibility/2006">
          <mc:Choice Requires="x14">
            <control shapeId="7226" r:id="rId59" name="Check Box 58">
              <controlPr defaultSize="0" autoFill="0" autoLine="0" autoPict="0">
                <anchor moveWithCells="1">
                  <from>
                    <xdr:col>2</xdr:col>
                    <xdr:colOff>866775</xdr:colOff>
                    <xdr:row>6</xdr:row>
                    <xdr:rowOff>190500</xdr:rowOff>
                  </from>
                  <to>
                    <xdr:col>3</xdr:col>
                    <xdr:colOff>285750</xdr:colOff>
                    <xdr:row>8</xdr:row>
                    <xdr:rowOff>28575</xdr:rowOff>
                  </to>
                </anchor>
              </controlPr>
            </control>
          </mc:Choice>
        </mc:AlternateContent>
        <mc:AlternateContent xmlns:mc="http://schemas.openxmlformats.org/markup-compatibility/2006">
          <mc:Choice Requires="x14">
            <control shapeId="7227" r:id="rId60" name="Check Box 59">
              <controlPr defaultSize="0" autoFill="0" autoLine="0" autoPict="0">
                <anchor moveWithCells="1">
                  <from>
                    <xdr:col>3</xdr:col>
                    <xdr:colOff>371475</xdr:colOff>
                    <xdr:row>6</xdr:row>
                    <xdr:rowOff>180975</xdr:rowOff>
                  </from>
                  <to>
                    <xdr:col>3</xdr:col>
                    <xdr:colOff>714375</xdr:colOff>
                    <xdr:row>8</xdr:row>
                    <xdr:rowOff>19050</xdr:rowOff>
                  </to>
                </anchor>
              </controlPr>
            </control>
          </mc:Choice>
        </mc:AlternateContent>
        <mc:AlternateContent xmlns:mc="http://schemas.openxmlformats.org/markup-compatibility/2006">
          <mc:Choice Requires="x14">
            <control shapeId="7228" r:id="rId61" name="Check Box 60">
              <controlPr defaultSize="0" autoFill="0" autoLine="0" autoPict="0">
                <anchor moveWithCells="1">
                  <from>
                    <xdr:col>3</xdr:col>
                    <xdr:colOff>885825</xdr:colOff>
                    <xdr:row>6</xdr:row>
                    <xdr:rowOff>180975</xdr:rowOff>
                  </from>
                  <to>
                    <xdr:col>4</xdr:col>
                    <xdr:colOff>57150</xdr:colOff>
                    <xdr:row>8</xdr:row>
                    <xdr:rowOff>19050</xdr:rowOff>
                  </to>
                </anchor>
              </controlPr>
            </control>
          </mc:Choice>
        </mc:AlternateContent>
        <mc:AlternateContent xmlns:mc="http://schemas.openxmlformats.org/markup-compatibility/2006">
          <mc:Choice Requires="x14">
            <control shapeId="7229" r:id="rId62" name="Check Box 61">
              <controlPr defaultSize="0" autoFill="0" autoLine="0" autoPict="0">
                <anchor moveWithCells="1">
                  <from>
                    <xdr:col>4</xdr:col>
                    <xdr:colOff>209550</xdr:colOff>
                    <xdr:row>6</xdr:row>
                    <xdr:rowOff>171450</xdr:rowOff>
                  </from>
                  <to>
                    <xdr:col>4</xdr:col>
                    <xdr:colOff>552450</xdr:colOff>
                    <xdr:row>8</xdr:row>
                    <xdr:rowOff>9525</xdr:rowOff>
                  </to>
                </anchor>
              </controlPr>
            </control>
          </mc:Choice>
        </mc:AlternateContent>
        <mc:AlternateContent xmlns:mc="http://schemas.openxmlformats.org/markup-compatibility/2006">
          <mc:Choice Requires="x14">
            <control shapeId="7230" r:id="rId63" name="Check Box 62">
              <controlPr defaultSize="0" autoFill="0" autoLine="0" autoPict="0">
                <anchor moveWithCells="1">
                  <from>
                    <xdr:col>4</xdr:col>
                    <xdr:colOff>704850</xdr:colOff>
                    <xdr:row>6</xdr:row>
                    <xdr:rowOff>180975</xdr:rowOff>
                  </from>
                  <to>
                    <xdr:col>5</xdr:col>
                    <xdr:colOff>304800</xdr:colOff>
                    <xdr:row>8</xdr:row>
                    <xdr:rowOff>19050</xdr:rowOff>
                  </to>
                </anchor>
              </controlPr>
            </control>
          </mc:Choice>
        </mc:AlternateContent>
        <mc:AlternateContent xmlns:mc="http://schemas.openxmlformats.org/markup-compatibility/2006">
          <mc:Choice Requires="x14">
            <control shapeId="7231" r:id="rId64" name="Check Box 63">
              <controlPr defaultSize="0" autoFill="0" autoLine="0" autoPict="0">
                <anchor moveWithCells="1">
                  <from>
                    <xdr:col>5</xdr:col>
                    <xdr:colOff>514350</xdr:colOff>
                    <xdr:row>6</xdr:row>
                    <xdr:rowOff>171450</xdr:rowOff>
                  </from>
                  <to>
                    <xdr:col>6</xdr:col>
                    <xdr:colOff>95250</xdr:colOff>
                    <xdr:row>8</xdr:row>
                    <xdr:rowOff>9525</xdr:rowOff>
                  </to>
                </anchor>
              </controlPr>
            </control>
          </mc:Choice>
        </mc:AlternateContent>
        <mc:AlternateContent xmlns:mc="http://schemas.openxmlformats.org/markup-compatibility/2006">
          <mc:Choice Requires="x14">
            <control shapeId="7232" r:id="rId65" name="Check Box 64">
              <controlPr defaultSize="0" autoFill="0" autoLine="0" autoPict="0">
                <anchor moveWithCells="1">
                  <from>
                    <xdr:col>6</xdr:col>
                    <xdr:colOff>323850</xdr:colOff>
                    <xdr:row>6</xdr:row>
                    <xdr:rowOff>171450</xdr:rowOff>
                  </from>
                  <to>
                    <xdr:col>7</xdr:col>
                    <xdr:colOff>57150</xdr:colOff>
                    <xdr:row>8</xdr:row>
                    <xdr:rowOff>9525</xdr:rowOff>
                  </to>
                </anchor>
              </controlPr>
            </control>
          </mc:Choice>
        </mc:AlternateContent>
        <mc:AlternateContent xmlns:mc="http://schemas.openxmlformats.org/markup-compatibility/2006">
          <mc:Choice Requires="x14">
            <control shapeId="7233" r:id="rId66" name="Check Box 65">
              <controlPr defaultSize="0" autoFill="0" autoLine="0" autoPict="0">
                <anchor moveWithCells="1">
                  <from>
                    <xdr:col>7</xdr:col>
                    <xdr:colOff>323850</xdr:colOff>
                    <xdr:row>6</xdr:row>
                    <xdr:rowOff>180975</xdr:rowOff>
                  </from>
                  <to>
                    <xdr:col>7</xdr:col>
                    <xdr:colOff>666750</xdr:colOff>
                    <xdr:row>8</xdr:row>
                    <xdr:rowOff>19050</xdr:rowOff>
                  </to>
                </anchor>
              </controlPr>
            </control>
          </mc:Choice>
        </mc:AlternateContent>
        <mc:AlternateContent xmlns:mc="http://schemas.openxmlformats.org/markup-compatibility/2006">
          <mc:Choice Requires="x14">
            <control shapeId="7234" r:id="rId67" name="Check Box 66">
              <controlPr defaultSize="0" autoFill="0" autoLine="0" autoPict="0">
                <anchor moveWithCells="1">
                  <from>
                    <xdr:col>2</xdr:col>
                    <xdr:colOff>876300</xdr:colOff>
                    <xdr:row>7</xdr:row>
                    <xdr:rowOff>180975</xdr:rowOff>
                  </from>
                  <to>
                    <xdr:col>3</xdr:col>
                    <xdr:colOff>304800</xdr:colOff>
                    <xdr:row>9</xdr:row>
                    <xdr:rowOff>19050</xdr:rowOff>
                  </to>
                </anchor>
              </controlPr>
            </control>
          </mc:Choice>
        </mc:AlternateContent>
        <mc:AlternateContent xmlns:mc="http://schemas.openxmlformats.org/markup-compatibility/2006">
          <mc:Choice Requires="x14">
            <control shapeId="7235" r:id="rId68" name="Check Box 67">
              <controlPr defaultSize="0" autoFill="0" autoLine="0" autoPict="0">
                <anchor moveWithCells="1">
                  <from>
                    <xdr:col>3</xdr:col>
                    <xdr:colOff>371475</xdr:colOff>
                    <xdr:row>7</xdr:row>
                    <xdr:rowOff>171450</xdr:rowOff>
                  </from>
                  <to>
                    <xdr:col>3</xdr:col>
                    <xdr:colOff>714375</xdr:colOff>
                    <xdr:row>9</xdr:row>
                    <xdr:rowOff>9525</xdr:rowOff>
                  </to>
                </anchor>
              </controlPr>
            </control>
          </mc:Choice>
        </mc:AlternateContent>
        <mc:AlternateContent xmlns:mc="http://schemas.openxmlformats.org/markup-compatibility/2006">
          <mc:Choice Requires="x14">
            <control shapeId="7236" r:id="rId69" name="Check Box 68">
              <controlPr defaultSize="0" autoFill="0" autoLine="0" autoPict="0">
                <anchor moveWithCells="1">
                  <from>
                    <xdr:col>3</xdr:col>
                    <xdr:colOff>885825</xdr:colOff>
                    <xdr:row>7</xdr:row>
                    <xdr:rowOff>180975</xdr:rowOff>
                  </from>
                  <to>
                    <xdr:col>4</xdr:col>
                    <xdr:colOff>57150</xdr:colOff>
                    <xdr:row>9</xdr:row>
                    <xdr:rowOff>19050</xdr:rowOff>
                  </to>
                </anchor>
              </controlPr>
            </control>
          </mc:Choice>
        </mc:AlternateContent>
        <mc:AlternateContent xmlns:mc="http://schemas.openxmlformats.org/markup-compatibility/2006">
          <mc:Choice Requires="x14">
            <control shapeId="7237" r:id="rId70" name="Check Box 69">
              <controlPr defaultSize="0" autoFill="0" autoLine="0" autoPict="0">
                <anchor moveWithCells="1">
                  <from>
                    <xdr:col>4</xdr:col>
                    <xdr:colOff>209550</xdr:colOff>
                    <xdr:row>7</xdr:row>
                    <xdr:rowOff>180975</xdr:rowOff>
                  </from>
                  <to>
                    <xdr:col>4</xdr:col>
                    <xdr:colOff>552450</xdr:colOff>
                    <xdr:row>9</xdr:row>
                    <xdr:rowOff>19050</xdr:rowOff>
                  </to>
                </anchor>
              </controlPr>
            </control>
          </mc:Choice>
        </mc:AlternateContent>
        <mc:AlternateContent xmlns:mc="http://schemas.openxmlformats.org/markup-compatibility/2006">
          <mc:Choice Requires="x14">
            <control shapeId="7238" r:id="rId71" name="Check Box 70">
              <controlPr defaultSize="0" autoFill="0" autoLine="0" autoPict="0">
                <anchor moveWithCells="1">
                  <from>
                    <xdr:col>4</xdr:col>
                    <xdr:colOff>704850</xdr:colOff>
                    <xdr:row>7</xdr:row>
                    <xdr:rowOff>180975</xdr:rowOff>
                  </from>
                  <to>
                    <xdr:col>5</xdr:col>
                    <xdr:colOff>295275</xdr:colOff>
                    <xdr:row>9</xdr:row>
                    <xdr:rowOff>19050</xdr:rowOff>
                  </to>
                </anchor>
              </controlPr>
            </control>
          </mc:Choice>
        </mc:AlternateContent>
        <mc:AlternateContent xmlns:mc="http://schemas.openxmlformats.org/markup-compatibility/2006">
          <mc:Choice Requires="x14">
            <control shapeId="7239" r:id="rId72" name="Check Box 71">
              <controlPr defaultSize="0" autoFill="0" autoLine="0" autoPict="0">
                <anchor moveWithCells="1">
                  <from>
                    <xdr:col>5</xdr:col>
                    <xdr:colOff>514350</xdr:colOff>
                    <xdr:row>7</xdr:row>
                    <xdr:rowOff>180975</xdr:rowOff>
                  </from>
                  <to>
                    <xdr:col>6</xdr:col>
                    <xdr:colOff>95250</xdr:colOff>
                    <xdr:row>9</xdr:row>
                    <xdr:rowOff>19050</xdr:rowOff>
                  </to>
                </anchor>
              </controlPr>
            </control>
          </mc:Choice>
        </mc:AlternateContent>
        <mc:AlternateContent xmlns:mc="http://schemas.openxmlformats.org/markup-compatibility/2006">
          <mc:Choice Requires="x14">
            <control shapeId="7240" r:id="rId73" name="Check Box 72">
              <controlPr defaultSize="0" autoFill="0" autoLine="0" autoPict="0">
                <anchor moveWithCells="1">
                  <from>
                    <xdr:col>6</xdr:col>
                    <xdr:colOff>333375</xdr:colOff>
                    <xdr:row>7</xdr:row>
                    <xdr:rowOff>180975</xdr:rowOff>
                  </from>
                  <to>
                    <xdr:col>7</xdr:col>
                    <xdr:colOff>66675</xdr:colOff>
                    <xdr:row>9</xdr:row>
                    <xdr:rowOff>19050</xdr:rowOff>
                  </to>
                </anchor>
              </controlPr>
            </control>
          </mc:Choice>
        </mc:AlternateContent>
        <mc:AlternateContent xmlns:mc="http://schemas.openxmlformats.org/markup-compatibility/2006">
          <mc:Choice Requires="x14">
            <control shapeId="7241" r:id="rId74" name="Check Box 73">
              <controlPr defaultSize="0" autoFill="0" autoLine="0" autoPict="0">
                <anchor moveWithCells="1">
                  <from>
                    <xdr:col>1</xdr:col>
                    <xdr:colOff>800100</xdr:colOff>
                    <xdr:row>39</xdr:row>
                    <xdr:rowOff>180975</xdr:rowOff>
                  </from>
                  <to>
                    <xdr:col>2</xdr:col>
                    <xdr:colOff>438150</xdr:colOff>
                    <xdr:row>40</xdr:row>
                    <xdr:rowOff>209550</xdr:rowOff>
                  </to>
                </anchor>
              </controlPr>
            </control>
          </mc:Choice>
        </mc:AlternateContent>
        <mc:AlternateContent xmlns:mc="http://schemas.openxmlformats.org/markup-compatibility/2006">
          <mc:Choice Requires="x14">
            <control shapeId="7242" r:id="rId75" name="Check Box 74">
              <controlPr defaultSize="0" autoFill="0" autoLine="0" autoPict="0">
                <anchor moveWithCells="1">
                  <from>
                    <xdr:col>2</xdr:col>
                    <xdr:colOff>504825</xdr:colOff>
                    <xdr:row>39</xdr:row>
                    <xdr:rowOff>180975</xdr:rowOff>
                  </from>
                  <to>
                    <xdr:col>3</xdr:col>
                    <xdr:colOff>57150</xdr:colOff>
                    <xdr:row>40</xdr:row>
                    <xdr:rowOff>209550</xdr:rowOff>
                  </to>
                </anchor>
              </controlPr>
            </control>
          </mc:Choice>
        </mc:AlternateContent>
        <mc:AlternateContent xmlns:mc="http://schemas.openxmlformats.org/markup-compatibility/2006">
          <mc:Choice Requires="x14">
            <control shapeId="7243" r:id="rId76" name="Check Box 75">
              <controlPr defaultSize="0" autoFill="0" autoLine="0" autoPict="0" altText="3 zmiany / dobę">
                <anchor moveWithCells="1">
                  <from>
                    <xdr:col>1</xdr:col>
                    <xdr:colOff>285750</xdr:colOff>
                    <xdr:row>99</xdr:row>
                    <xdr:rowOff>180975</xdr:rowOff>
                  </from>
                  <to>
                    <xdr:col>2</xdr:col>
                    <xdr:colOff>161925</xdr:colOff>
                    <xdr:row>101</xdr:row>
                    <xdr:rowOff>28575</xdr:rowOff>
                  </to>
                </anchor>
              </controlPr>
            </control>
          </mc:Choice>
        </mc:AlternateContent>
        <mc:AlternateContent xmlns:mc="http://schemas.openxmlformats.org/markup-compatibility/2006">
          <mc:Choice Requires="x14">
            <control shapeId="7244" r:id="rId77" name="Check Box 76">
              <controlPr defaultSize="0" autoFill="0" autoLine="0" autoPict="0" altText="3 zmiany / dobę">
                <anchor moveWithCells="1">
                  <from>
                    <xdr:col>1</xdr:col>
                    <xdr:colOff>285750</xdr:colOff>
                    <xdr:row>101</xdr:row>
                    <xdr:rowOff>180975</xdr:rowOff>
                  </from>
                  <to>
                    <xdr:col>2</xdr:col>
                    <xdr:colOff>161925</xdr:colOff>
                    <xdr:row>103</xdr:row>
                    <xdr:rowOff>19050</xdr:rowOff>
                  </to>
                </anchor>
              </controlPr>
            </control>
          </mc:Choice>
        </mc:AlternateContent>
        <mc:AlternateContent xmlns:mc="http://schemas.openxmlformats.org/markup-compatibility/2006">
          <mc:Choice Requires="x14">
            <control shapeId="7245" r:id="rId78" name="Check Box 77">
              <controlPr defaultSize="0" autoFill="0" autoLine="0" autoPict="0" altText="3 zmiany / dobę">
                <anchor moveWithCells="1">
                  <from>
                    <xdr:col>1</xdr:col>
                    <xdr:colOff>285750</xdr:colOff>
                    <xdr:row>105</xdr:row>
                    <xdr:rowOff>180975</xdr:rowOff>
                  </from>
                  <to>
                    <xdr:col>2</xdr:col>
                    <xdr:colOff>161925</xdr:colOff>
                    <xdr:row>107</xdr:row>
                    <xdr:rowOff>19050</xdr:rowOff>
                  </to>
                </anchor>
              </controlPr>
            </control>
          </mc:Choice>
        </mc:AlternateContent>
        <mc:AlternateContent xmlns:mc="http://schemas.openxmlformats.org/markup-compatibility/2006">
          <mc:Choice Requires="x14">
            <control shapeId="7246" r:id="rId79" name="Check Box 78">
              <controlPr defaultSize="0" autoFill="0" autoLine="0" autoPict="0" altText="3 zmiany / dobę">
                <anchor moveWithCells="1">
                  <from>
                    <xdr:col>1</xdr:col>
                    <xdr:colOff>285750</xdr:colOff>
                    <xdr:row>104</xdr:row>
                    <xdr:rowOff>180975</xdr:rowOff>
                  </from>
                  <to>
                    <xdr:col>2</xdr:col>
                    <xdr:colOff>161925</xdr:colOff>
                    <xdr:row>106</xdr:row>
                    <xdr:rowOff>19050</xdr:rowOff>
                  </to>
                </anchor>
              </controlPr>
            </control>
          </mc:Choice>
        </mc:AlternateContent>
        <mc:AlternateContent xmlns:mc="http://schemas.openxmlformats.org/markup-compatibility/2006">
          <mc:Choice Requires="x14">
            <control shapeId="7247" r:id="rId80" name="Check Box 79">
              <controlPr defaultSize="0" autoFill="0" autoLine="0" autoPict="0" altText="3 zmiany / dobę">
                <anchor moveWithCells="1">
                  <from>
                    <xdr:col>1</xdr:col>
                    <xdr:colOff>285750</xdr:colOff>
                    <xdr:row>100</xdr:row>
                    <xdr:rowOff>190500</xdr:rowOff>
                  </from>
                  <to>
                    <xdr:col>2</xdr:col>
                    <xdr:colOff>161925</xdr:colOff>
                    <xdr:row>102</xdr:row>
                    <xdr:rowOff>28575</xdr:rowOff>
                  </to>
                </anchor>
              </controlPr>
            </control>
          </mc:Choice>
        </mc:AlternateContent>
        <mc:AlternateContent xmlns:mc="http://schemas.openxmlformats.org/markup-compatibility/2006">
          <mc:Choice Requires="x14">
            <control shapeId="7248" r:id="rId81" name="Check Box 80">
              <controlPr defaultSize="0" autoFill="0" autoLine="0" autoPict="0" altText="3 zmiany / dobę">
                <anchor moveWithCells="1">
                  <from>
                    <xdr:col>1</xdr:col>
                    <xdr:colOff>285750</xdr:colOff>
                    <xdr:row>103</xdr:row>
                    <xdr:rowOff>180975</xdr:rowOff>
                  </from>
                  <to>
                    <xdr:col>2</xdr:col>
                    <xdr:colOff>161925</xdr:colOff>
                    <xdr:row>105</xdr:row>
                    <xdr:rowOff>19050</xdr:rowOff>
                  </to>
                </anchor>
              </controlPr>
            </control>
          </mc:Choice>
        </mc:AlternateContent>
        <mc:AlternateContent xmlns:mc="http://schemas.openxmlformats.org/markup-compatibility/2006">
          <mc:Choice Requires="x14">
            <control shapeId="7249" r:id="rId82" name="Check Box 81">
              <controlPr defaultSize="0" autoFill="0" autoLine="0" autoPict="0" altText="3 zmiany / dobę">
                <anchor moveWithCells="1">
                  <from>
                    <xdr:col>2</xdr:col>
                    <xdr:colOff>285750</xdr:colOff>
                    <xdr:row>105</xdr:row>
                    <xdr:rowOff>180975</xdr:rowOff>
                  </from>
                  <to>
                    <xdr:col>3</xdr:col>
                    <xdr:colOff>76200</xdr:colOff>
                    <xdr:row>107</xdr:row>
                    <xdr:rowOff>19050</xdr:rowOff>
                  </to>
                </anchor>
              </controlPr>
            </control>
          </mc:Choice>
        </mc:AlternateContent>
        <mc:AlternateContent xmlns:mc="http://schemas.openxmlformats.org/markup-compatibility/2006">
          <mc:Choice Requires="x14">
            <control shapeId="7250" r:id="rId83" name="Check Box 82">
              <controlPr defaultSize="0" autoFill="0" autoLine="0" autoPict="0" altText="3 zmiany / dobę">
                <anchor moveWithCells="1">
                  <from>
                    <xdr:col>2</xdr:col>
                    <xdr:colOff>285750</xdr:colOff>
                    <xdr:row>104</xdr:row>
                    <xdr:rowOff>180975</xdr:rowOff>
                  </from>
                  <to>
                    <xdr:col>3</xdr:col>
                    <xdr:colOff>76200</xdr:colOff>
                    <xdr:row>106</xdr:row>
                    <xdr:rowOff>19050</xdr:rowOff>
                  </to>
                </anchor>
              </controlPr>
            </control>
          </mc:Choice>
        </mc:AlternateContent>
        <mc:AlternateContent xmlns:mc="http://schemas.openxmlformats.org/markup-compatibility/2006">
          <mc:Choice Requires="x14">
            <control shapeId="7251" r:id="rId84" name="Check Box 83">
              <controlPr defaultSize="0" autoFill="0" autoLine="0" autoPict="0" altText="3 zmiany / dobę">
                <anchor moveWithCells="1">
                  <from>
                    <xdr:col>2</xdr:col>
                    <xdr:colOff>285750</xdr:colOff>
                    <xdr:row>103</xdr:row>
                    <xdr:rowOff>180975</xdr:rowOff>
                  </from>
                  <to>
                    <xdr:col>3</xdr:col>
                    <xdr:colOff>76200</xdr:colOff>
                    <xdr:row>105</xdr:row>
                    <xdr:rowOff>19050</xdr:rowOff>
                  </to>
                </anchor>
              </controlPr>
            </control>
          </mc:Choice>
        </mc:AlternateContent>
        <mc:AlternateContent xmlns:mc="http://schemas.openxmlformats.org/markup-compatibility/2006">
          <mc:Choice Requires="x14">
            <control shapeId="7252" r:id="rId85" name="Check Box 84">
              <controlPr defaultSize="0" autoFill="0" autoLine="0" autoPict="0" altText="3 zmiany / dobę">
                <anchor moveWithCells="1">
                  <from>
                    <xdr:col>2</xdr:col>
                    <xdr:colOff>285750</xdr:colOff>
                    <xdr:row>102</xdr:row>
                    <xdr:rowOff>180975</xdr:rowOff>
                  </from>
                  <to>
                    <xdr:col>3</xdr:col>
                    <xdr:colOff>76200</xdr:colOff>
                    <xdr:row>104</xdr:row>
                    <xdr:rowOff>19050</xdr:rowOff>
                  </to>
                </anchor>
              </controlPr>
            </control>
          </mc:Choice>
        </mc:AlternateContent>
        <mc:AlternateContent xmlns:mc="http://schemas.openxmlformats.org/markup-compatibility/2006">
          <mc:Choice Requires="x14">
            <control shapeId="7253" r:id="rId86" name="Check Box 85">
              <controlPr defaultSize="0" autoFill="0" autoLine="0" autoPict="0" altText="3 zmiany / dobę">
                <anchor moveWithCells="1">
                  <from>
                    <xdr:col>2</xdr:col>
                    <xdr:colOff>285750</xdr:colOff>
                    <xdr:row>101</xdr:row>
                    <xdr:rowOff>180975</xdr:rowOff>
                  </from>
                  <to>
                    <xdr:col>3</xdr:col>
                    <xdr:colOff>76200</xdr:colOff>
                    <xdr:row>103</xdr:row>
                    <xdr:rowOff>19050</xdr:rowOff>
                  </to>
                </anchor>
              </controlPr>
            </control>
          </mc:Choice>
        </mc:AlternateContent>
        <mc:AlternateContent xmlns:mc="http://schemas.openxmlformats.org/markup-compatibility/2006">
          <mc:Choice Requires="x14">
            <control shapeId="7254" r:id="rId87" name="Check Box 86">
              <controlPr defaultSize="0" autoFill="0" autoLine="0" autoPict="0" altText="3 zmiany / dobę">
                <anchor moveWithCells="1">
                  <from>
                    <xdr:col>2</xdr:col>
                    <xdr:colOff>285750</xdr:colOff>
                    <xdr:row>100</xdr:row>
                    <xdr:rowOff>180975</xdr:rowOff>
                  </from>
                  <to>
                    <xdr:col>3</xdr:col>
                    <xdr:colOff>76200</xdr:colOff>
                    <xdr:row>102</xdr:row>
                    <xdr:rowOff>19050</xdr:rowOff>
                  </to>
                </anchor>
              </controlPr>
            </control>
          </mc:Choice>
        </mc:AlternateContent>
        <mc:AlternateContent xmlns:mc="http://schemas.openxmlformats.org/markup-compatibility/2006">
          <mc:Choice Requires="x14">
            <control shapeId="7255" r:id="rId88" name="Check Box 87">
              <controlPr defaultSize="0" autoFill="0" autoLine="0" autoPict="0" altText="3 zmiany / dobę">
                <anchor moveWithCells="1">
                  <from>
                    <xdr:col>2</xdr:col>
                    <xdr:colOff>285750</xdr:colOff>
                    <xdr:row>99</xdr:row>
                    <xdr:rowOff>180975</xdr:rowOff>
                  </from>
                  <to>
                    <xdr:col>3</xdr:col>
                    <xdr:colOff>76200</xdr:colOff>
                    <xdr:row>101</xdr:row>
                    <xdr:rowOff>28575</xdr:rowOff>
                  </to>
                </anchor>
              </controlPr>
            </control>
          </mc:Choice>
        </mc:AlternateContent>
        <mc:AlternateContent xmlns:mc="http://schemas.openxmlformats.org/markup-compatibility/2006">
          <mc:Choice Requires="x14">
            <control shapeId="7256" r:id="rId89" name="Check Box 88">
              <controlPr defaultSize="0" autoFill="0" autoLine="0" autoPict="0" altText="3 zmiany / dobę">
                <anchor moveWithCells="1">
                  <from>
                    <xdr:col>1</xdr:col>
                    <xdr:colOff>285750</xdr:colOff>
                    <xdr:row>102</xdr:row>
                    <xdr:rowOff>180975</xdr:rowOff>
                  </from>
                  <to>
                    <xdr:col>2</xdr:col>
                    <xdr:colOff>161925</xdr:colOff>
                    <xdr:row>104</xdr:row>
                    <xdr:rowOff>19050</xdr:rowOff>
                  </to>
                </anchor>
              </controlPr>
            </control>
          </mc:Choice>
        </mc:AlternateContent>
        <mc:AlternateContent xmlns:mc="http://schemas.openxmlformats.org/markup-compatibility/2006">
          <mc:Choice Requires="x14">
            <control shapeId="7257" r:id="rId90" name="Check Box 89">
              <controlPr defaultSize="0" autoFill="0" autoLine="0" autoPict="0" altText="3 zmiany / dobę">
                <anchor moveWithCells="1">
                  <from>
                    <xdr:col>0</xdr:col>
                    <xdr:colOff>9525</xdr:colOff>
                    <xdr:row>112</xdr:row>
                    <xdr:rowOff>161925</xdr:rowOff>
                  </from>
                  <to>
                    <xdr:col>1</xdr:col>
                    <xdr:colOff>209550</xdr:colOff>
                    <xdr:row>114</xdr:row>
                    <xdr:rowOff>19050</xdr:rowOff>
                  </to>
                </anchor>
              </controlPr>
            </control>
          </mc:Choice>
        </mc:AlternateContent>
        <mc:AlternateContent xmlns:mc="http://schemas.openxmlformats.org/markup-compatibility/2006">
          <mc:Choice Requires="x14">
            <control shapeId="7258" r:id="rId91" name="Check Box 90">
              <controlPr defaultSize="0" autoFill="0" autoLine="0" autoPict="0">
                <anchor moveWithCells="1">
                  <from>
                    <xdr:col>1</xdr:col>
                    <xdr:colOff>600075</xdr:colOff>
                    <xdr:row>56</xdr:row>
                    <xdr:rowOff>9525</xdr:rowOff>
                  </from>
                  <to>
                    <xdr:col>3</xdr:col>
                    <xdr:colOff>533400</xdr:colOff>
                    <xdr:row>57</xdr:row>
                    <xdr:rowOff>38100</xdr:rowOff>
                  </to>
                </anchor>
              </controlPr>
            </control>
          </mc:Choice>
        </mc:AlternateContent>
        <mc:AlternateContent xmlns:mc="http://schemas.openxmlformats.org/markup-compatibility/2006">
          <mc:Choice Requires="x14">
            <control shapeId="7259" r:id="rId92" name="Check Box 91">
              <controlPr defaultSize="0" autoFill="0" autoLine="0" autoPict="0">
                <anchor moveWithCells="1">
                  <from>
                    <xdr:col>3</xdr:col>
                    <xdr:colOff>571500</xdr:colOff>
                    <xdr:row>55</xdr:row>
                    <xdr:rowOff>180975</xdr:rowOff>
                  </from>
                  <to>
                    <xdr:col>5</xdr:col>
                    <xdr:colOff>333375</xdr:colOff>
                    <xdr:row>57</xdr:row>
                    <xdr:rowOff>19050</xdr:rowOff>
                  </to>
                </anchor>
              </controlPr>
            </control>
          </mc:Choice>
        </mc:AlternateContent>
        <mc:AlternateContent xmlns:mc="http://schemas.openxmlformats.org/markup-compatibility/2006">
          <mc:Choice Requires="x14">
            <control shapeId="7260" r:id="rId93" name="Check Box 92">
              <controlPr defaultSize="0" autoFill="0" autoLine="0" autoPict="0">
                <anchor moveWithCells="1">
                  <from>
                    <xdr:col>5</xdr:col>
                    <xdr:colOff>590550</xdr:colOff>
                    <xdr:row>55</xdr:row>
                    <xdr:rowOff>190500</xdr:rowOff>
                  </from>
                  <to>
                    <xdr:col>8</xdr:col>
                    <xdr:colOff>190500</xdr:colOff>
                    <xdr:row>57</xdr:row>
                    <xdr:rowOff>28575</xdr:rowOff>
                  </to>
                </anchor>
              </controlPr>
            </control>
          </mc:Choice>
        </mc:AlternateContent>
        <mc:AlternateContent xmlns:mc="http://schemas.openxmlformats.org/markup-compatibility/2006">
          <mc:Choice Requires="x14">
            <control shapeId="7261" r:id="rId94" name="Check Box 93">
              <controlPr defaultSize="0" autoFill="0" autoLine="0" autoPict="0" altText="3 zmiany / dobę">
                <anchor moveWithCells="1">
                  <from>
                    <xdr:col>1</xdr:col>
                    <xdr:colOff>276225</xdr:colOff>
                    <xdr:row>106</xdr:row>
                    <xdr:rowOff>190500</xdr:rowOff>
                  </from>
                  <to>
                    <xdr:col>2</xdr:col>
                    <xdr:colOff>152400</xdr:colOff>
                    <xdr:row>108</xdr:row>
                    <xdr:rowOff>28575</xdr:rowOff>
                  </to>
                </anchor>
              </controlPr>
            </control>
          </mc:Choice>
        </mc:AlternateContent>
        <mc:AlternateContent xmlns:mc="http://schemas.openxmlformats.org/markup-compatibility/2006">
          <mc:Choice Requires="x14">
            <control shapeId="7262" r:id="rId95" name="Check Box 94">
              <controlPr defaultSize="0" autoFill="0" autoLine="0" autoPict="0" altText="3 zmiany / dobę">
                <anchor moveWithCells="1">
                  <from>
                    <xdr:col>2</xdr:col>
                    <xdr:colOff>276225</xdr:colOff>
                    <xdr:row>106</xdr:row>
                    <xdr:rowOff>180975</xdr:rowOff>
                  </from>
                  <to>
                    <xdr:col>3</xdr:col>
                    <xdr:colOff>66675</xdr:colOff>
                    <xdr:row>108</xdr:row>
                    <xdr:rowOff>19050</xdr:rowOff>
                  </to>
                </anchor>
              </controlPr>
            </control>
          </mc:Choice>
        </mc:AlternateContent>
        <mc:AlternateContent xmlns:mc="http://schemas.openxmlformats.org/markup-compatibility/2006">
          <mc:Choice Requires="x14">
            <control shapeId="7263" r:id="rId96" name="Check Box 95">
              <controlPr defaultSize="0" autoFill="0" autoLine="0" autoPict="0" altText="3 zmiany / dobę">
                <anchor moveWithCells="1">
                  <from>
                    <xdr:col>1</xdr:col>
                    <xdr:colOff>285750</xdr:colOff>
                    <xdr:row>106</xdr:row>
                    <xdr:rowOff>180975</xdr:rowOff>
                  </from>
                  <to>
                    <xdr:col>2</xdr:col>
                    <xdr:colOff>161925</xdr:colOff>
                    <xdr:row>108</xdr:row>
                    <xdr:rowOff>19050</xdr:rowOff>
                  </to>
                </anchor>
              </controlPr>
            </control>
          </mc:Choice>
        </mc:AlternateContent>
        <mc:AlternateContent xmlns:mc="http://schemas.openxmlformats.org/markup-compatibility/2006">
          <mc:Choice Requires="x14">
            <control shapeId="7264" r:id="rId97" name="Check Box 96">
              <controlPr defaultSize="0" autoFill="0" autoLine="0" autoPict="0" altText="3 zmiany / dobę">
                <anchor moveWithCells="1">
                  <from>
                    <xdr:col>2</xdr:col>
                    <xdr:colOff>285750</xdr:colOff>
                    <xdr:row>106</xdr:row>
                    <xdr:rowOff>180975</xdr:rowOff>
                  </from>
                  <to>
                    <xdr:col>3</xdr:col>
                    <xdr:colOff>76200</xdr:colOff>
                    <xdr:row>108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38"/>
  <sheetViews>
    <sheetView topLeftCell="B4" workbookViewId="0">
      <selection activeCell="AC11" sqref="AC11"/>
    </sheetView>
  </sheetViews>
  <sheetFormatPr defaultRowHeight="15" x14ac:dyDescent="0.25"/>
  <cols>
    <col min="1" max="1" width="7.42578125" style="68" hidden="1" customWidth="1"/>
    <col min="2" max="2" width="1" style="239" customWidth="1"/>
    <col min="3" max="3" width="3.42578125" style="239" customWidth="1"/>
    <col min="4" max="4" width="6.7109375" style="239" customWidth="1"/>
    <col min="5" max="6" width="5.85546875" style="239" customWidth="1"/>
    <col min="7" max="7" width="5.5703125" style="239" customWidth="1"/>
    <col min="8" max="8" width="5.42578125" style="239" customWidth="1"/>
    <col min="9" max="9" width="5" style="239" customWidth="1"/>
    <col min="10" max="10" width="5.5703125" style="239" customWidth="1"/>
    <col min="11" max="11" width="8.140625" style="239" customWidth="1"/>
    <col min="12" max="12" width="6" style="239" customWidth="1"/>
    <col min="13" max="13" width="5.7109375" style="239" customWidth="1"/>
    <col min="14" max="17" width="5" style="239" customWidth="1"/>
    <col min="18" max="18" width="6.140625" style="239" customWidth="1"/>
    <col min="19" max="21" width="5" style="239" customWidth="1"/>
    <col min="22" max="22" width="5.85546875" style="239" customWidth="1"/>
    <col min="23" max="24" width="5" style="239" customWidth="1"/>
    <col min="25" max="25" width="5.42578125" style="239" customWidth="1"/>
    <col min="26" max="26" width="5" style="239" customWidth="1"/>
    <col min="27" max="27" width="6" style="239" customWidth="1"/>
    <col min="28" max="28" width="6.28515625" style="239" customWidth="1"/>
    <col min="29" max="29" width="6" style="239" customWidth="1"/>
    <col min="30" max="30" width="5" style="239" customWidth="1"/>
    <col min="31" max="31" width="5.42578125" style="239" customWidth="1"/>
    <col min="32" max="34" width="5" style="239" customWidth="1"/>
    <col min="35" max="37" width="3" style="239" customWidth="1"/>
    <col min="38" max="38" width="4.5703125" style="239" customWidth="1"/>
    <col min="39" max="39" width="3.140625" style="239" customWidth="1"/>
    <col min="40" max="40" width="10.42578125" style="239" customWidth="1"/>
    <col min="41" max="41" width="3" style="239" customWidth="1"/>
    <col min="42" max="43" width="4.7109375" style="239" customWidth="1"/>
    <col min="44" max="45" width="4.42578125" style="239" customWidth="1"/>
    <col min="46" max="46" width="5.7109375" style="239" customWidth="1"/>
    <col min="47" max="47" width="5.140625" style="239" customWidth="1"/>
    <col min="48" max="48" width="5.7109375" style="239" customWidth="1"/>
    <col min="49" max="49" width="5.85546875" style="239" customWidth="1"/>
    <col min="50" max="50" width="5.5703125" style="239" customWidth="1"/>
    <col min="51" max="51" width="6.5703125" style="239" customWidth="1"/>
    <col min="52" max="52" width="7.140625" style="239" customWidth="1"/>
    <col min="53" max="54" width="7.42578125" style="239" customWidth="1"/>
    <col min="55" max="55" width="14" style="239" customWidth="1"/>
    <col min="56" max="61" width="3" style="239" customWidth="1"/>
    <col min="62" max="63" width="3.85546875" style="239" customWidth="1"/>
    <col min="64" max="64" width="4.28515625" style="239" customWidth="1"/>
    <col min="65" max="65" width="3.140625" style="239" customWidth="1"/>
    <col min="66" max="66" width="6.85546875" style="239" customWidth="1"/>
    <col min="67" max="69" width="5.140625" style="239" customWidth="1"/>
  </cols>
  <sheetData>
    <row r="1" spans="1:69" x14ac:dyDescent="0.25">
      <c r="B1" s="503" t="s">
        <v>155</v>
      </c>
      <c r="C1" s="504"/>
      <c r="D1" s="504"/>
      <c r="E1" s="504"/>
      <c r="F1" s="504"/>
      <c r="G1" s="504"/>
      <c r="H1" s="505"/>
      <c r="I1" s="509" t="s">
        <v>156</v>
      </c>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1"/>
      <c r="AX1" s="515" t="s">
        <v>157</v>
      </c>
      <c r="AY1" s="516"/>
      <c r="AZ1" s="516"/>
      <c r="BA1" s="516"/>
      <c r="BB1" s="516"/>
      <c r="BC1" s="517"/>
      <c r="BD1" s="69"/>
      <c r="BE1" s="69"/>
      <c r="BF1" s="69"/>
      <c r="BG1" s="70"/>
      <c r="BH1" s="71"/>
      <c r="BI1" s="70"/>
      <c r="BJ1" s="72"/>
      <c r="BK1" s="73"/>
      <c r="BL1" s="74"/>
      <c r="BM1" s="73"/>
      <c r="BN1" s="73"/>
      <c r="BO1" s="75"/>
      <c r="BP1" s="76" t="s">
        <v>158</v>
      </c>
      <c r="BQ1" s="77"/>
    </row>
    <row r="2" spans="1:69" x14ac:dyDescent="0.25">
      <c r="B2" s="506"/>
      <c r="C2" s="507"/>
      <c r="D2" s="507"/>
      <c r="E2" s="507"/>
      <c r="F2" s="507"/>
      <c r="G2" s="507"/>
      <c r="H2" s="508"/>
      <c r="I2" s="512"/>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c r="AV2" s="513"/>
      <c r="AW2" s="514"/>
      <c r="AX2" s="518"/>
      <c r="AY2" s="519"/>
      <c r="AZ2" s="519"/>
      <c r="BA2" s="519"/>
      <c r="BB2" s="519"/>
      <c r="BC2" s="520"/>
      <c r="BD2" s="69"/>
      <c r="BE2" s="69"/>
      <c r="BF2" s="69"/>
      <c r="BG2" s="78"/>
      <c r="BH2" s="78"/>
      <c r="BI2" s="78"/>
      <c r="BJ2" s="71"/>
      <c r="BK2" s="77"/>
      <c r="BL2" s="79"/>
      <c r="BM2" s="70"/>
      <c r="BN2" s="73"/>
      <c r="BO2" s="80"/>
      <c r="BP2" s="81" t="s">
        <v>159</v>
      </c>
      <c r="BQ2" s="82"/>
    </row>
    <row r="3" spans="1:69" ht="45.75" x14ac:dyDescent="0.25">
      <c r="A3" s="83" t="s">
        <v>160</v>
      </c>
      <c r="B3" s="84"/>
      <c r="C3" s="85" t="s">
        <v>161</v>
      </c>
      <c r="D3" s="77"/>
      <c r="E3" s="86" t="s">
        <v>162</v>
      </c>
      <c r="F3" s="77"/>
      <c r="G3" s="77"/>
      <c r="H3" s="77"/>
      <c r="I3" s="77"/>
      <c r="J3" s="77"/>
      <c r="K3" s="77"/>
      <c r="L3" s="77"/>
      <c r="M3" s="77"/>
      <c r="N3" s="77"/>
      <c r="O3" s="87"/>
      <c r="P3" s="77"/>
      <c r="Q3" s="77"/>
      <c r="R3" s="77"/>
      <c r="S3" s="77"/>
      <c r="T3" s="77"/>
      <c r="U3" s="77"/>
      <c r="V3" s="77"/>
      <c r="W3" s="77"/>
      <c r="X3" s="77"/>
      <c r="Y3" s="77"/>
      <c r="Z3" s="77"/>
      <c r="AA3" s="521" t="s">
        <v>163</v>
      </c>
      <c r="AB3" s="522"/>
      <c r="AC3" s="522"/>
      <c r="AD3" s="522"/>
      <c r="AE3" s="522"/>
      <c r="AF3" s="522"/>
      <c r="AG3" s="523">
        <f>'[2]F-W1.028 Raport'!F6</f>
        <v>0</v>
      </c>
      <c r="AH3" s="523"/>
      <c r="AI3" s="523"/>
      <c r="AJ3" s="523"/>
      <c r="AK3" s="523"/>
      <c r="AL3" s="523"/>
      <c r="AM3" s="523"/>
      <c r="AN3" s="523"/>
      <c r="AO3" s="523"/>
      <c r="AP3" s="523"/>
      <c r="AQ3" s="88"/>
      <c r="AR3" s="521" t="s">
        <v>164</v>
      </c>
      <c r="AS3" s="521"/>
      <c r="AT3" s="521"/>
      <c r="AU3" s="521"/>
      <c r="AV3" s="521"/>
      <c r="AW3" s="521"/>
      <c r="AX3" s="524">
        <f>'[2]F-W1.028 Raport'!AD6</f>
        <v>0</v>
      </c>
      <c r="AY3" s="524"/>
      <c r="AZ3" s="524"/>
      <c r="BA3" s="524"/>
      <c r="BB3" s="524"/>
      <c r="BC3" s="525"/>
      <c r="BD3" s="89"/>
      <c r="BE3" s="89"/>
      <c r="BF3" s="89"/>
      <c r="BG3" s="77"/>
      <c r="BH3" s="77"/>
      <c r="BI3" s="89"/>
      <c r="BJ3" s="89"/>
      <c r="BK3" s="89"/>
      <c r="BL3" s="89"/>
      <c r="BM3" s="89"/>
      <c r="BN3" s="89"/>
      <c r="BO3" s="90"/>
      <c r="BP3" s="89"/>
      <c r="BQ3" s="77"/>
    </row>
    <row r="4" spans="1:69" x14ac:dyDescent="0.25">
      <c r="B4" s="84"/>
      <c r="C4" s="91"/>
      <c r="D4" s="77"/>
      <c r="E4" s="77"/>
      <c r="F4" s="92"/>
      <c r="G4" s="77"/>
      <c r="H4" s="77"/>
      <c r="I4" s="77"/>
      <c r="J4" s="77"/>
      <c r="K4" s="77"/>
      <c r="L4" s="77"/>
      <c r="M4" s="77"/>
      <c r="N4" s="77"/>
      <c r="O4" s="87"/>
      <c r="P4" s="77"/>
      <c r="Q4" s="77"/>
      <c r="R4" s="77"/>
      <c r="S4" s="77"/>
      <c r="T4" s="77"/>
      <c r="U4" s="77"/>
      <c r="V4" s="77"/>
      <c r="W4" s="77"/>
      <c r="X4" s="77"/>
      <c r="Y4" s="77"/>
      <c r="Z4" s="77"/>
      <c r="AA4" s="77"/>
      <c r="AB4" s="77"/>
      <c r="AC4" s="77"/>
      <c r="AD4" s="77"/>
      <c r="AE4" s="77"/>
      <c r="AF4" s="77"/>
      <c r="AG4" s="77"/>
      <c r="AH4" s="93"/>
      <c r="AI4" s="77"/>
      <c r="AJ4" s="77"/>
      <c r="AK4" s="77"/>
      <c r="AL4" s="77"/>
      <c r="AM4" s="77"/>
      <c r="AN4" s="77"/>
      <c r="AO4" s="77"/>
      <c r="AP4" s="77"/>
      <c r="AQ4" s="77"/>
      <c r="AR4" s="77"/>
      <c r="AS4" s="77"/>
      <c r="AT4" s="77"/>
      <c r="AU4" s="77"/>
      <c r="AV4" s="77"/>
      <c r="AW4" s="77"/>
      <c r="AX4" s="77"/>
      <c r="AY4" s="536" t="s">
        <v>165</v>
      </c>
      <c r="AZ4" s="537"/>
      <c r="BA4" s="537"/>
      <c r="BB4" s="537"/>
      <c r="BC4" s="94"/>
      <c r="BD4" s="89"/>
      <c r="BE4" s="89"/>
      <c r="BF4" s="89"/>
      <c r="BG4" s="77"/>
      <c r="BH4" s="77"/>
      <c r="BI4" s="89"/>
      <c r="BJ4" s="89"/>
      <c r="BK4" s="89"/>
      <c r="BL4" s="89"/>
      <c r="BM4" s="89"/>
      <c r="BN4" s="89"/>
      <c r="BO4" s="90"/>
      <c r="BP4" s="89"/>
      <c r="BQ4" s="77"/>
    </row>
    <row r="5" spans="1:69" ht="15.75" x14ac:dyDescent="0.25">
      <c r="B5" s="84"/>
      <c r="C5" s="95" t="s">
        <v>120</v>
      </c>
      <c r="D5" s="77"/>
      <c r="E5" s="96" t="s">
        <v>166</v>
      </c>
      <c r="F5" s="91"/>
      <c r="G5" s="77"/>
      <c r="H5" s="77"/>
      <c r="I5" s="77"/>
      <c r="J5" s="77"/>
      <c r="K5" s="77"/>
      <c r="L5" s="77"/>
      <c r="M5" s="77"/>
      <c r="N5" s="77"/>
      <c r="O5" s="87"/>
      <c r="P5" s="77"/>
      <c r="Q5" s="77"/>
      <c r="R5" s="77"/>
      <c r="S5" s="77"/>
      <c r="T5" s="77"/>
      <c r="U5" s="77"/>
      <c r="V5" s="77"/>
      <c r="W5" s="77"/>
      <c r="X5" s="77"/>
      <c r="Y5" s="77"/>
      <c r="Z5" s="77"/>
      <c r="AA5" s="77"/>
      <c r="AB5" s="77"/>
      <c r="AC5" s="77"/>
      <c r="AD5" s="77"/>
      <c r="AE5" s="77"/>
      <c r="AF5" s="77"/>
      <c r="AG5" s="77"/>
      <c r="AH5" s="97" t="s">
        <v>167</v>
      </c>
      <c r="AI5" s="77"/>
      <c r="AJ5" s="77"/>
      <c r="AK5" s="77"/>
      <c r="AL5" s="77"/>
      <c r="AM5" s="77"/>
      <c r="AN5" s="77"/>
      <c r="AO5" s="77"/>
      <c r="AP5" s="77"/>
      <c r="AQ5" s="77"/>
      <c r="AR5" s="77"/>
      <c r="AS5" s="77"/>
      <c r="AT5" s="77"/>
      <c r="AU5" s="77"/>
      <c r="AV5" s="77"/>
      <c r="AW5" s="77"/>
      <c r="AX5" s="77"/>
      <c r="AY5" s="537"/>
      <c r="AZ5" s="537"/>
      <c r="BA5" s="537"/>
      <c r="BB5" s="537"/>
      <c r="BC5" s="94"/>
      <c r="BD5" s="89"/>
      <c r="BE5" s="89"/>
      <c r="BF5" s="89"/>
      <c r="BG5" s="77"/>
      <c r="BH5" s="77"/>
      <c r="BI5" s="89"/>
      <c r="BJ5" s="89"/>
      <c r="BK5" s="89"/>
      <c r="BL5" s="89"/>
      <c r="BM5" s="89"/>
      <c r="BN5" s="89"/>
      <c r="BO5" s="90"/>
      <c r="BP5" s="89"/>
      <c r="BQ5" s="77"/>
    </row>
    <row r="6" spans="1:69" ht="16.5" x14ac:dyDescent="0.25">
      <c r="B6" s="84"/>
      <c r="C6" s="98"/>
      <c r="D6" s="77"/>
      <c r="E6" s="99"/>
      <c r="F6" s="91"/>
      <c r="G6" s="77"/>
      <c r="H6" s="77"/>
      <c r="I6" s="77"/>
      <c r="J6" s="77"/>
      <c r="K6" s="77"/>
      <c r="L6" s="77"/>
      <c r="M6" s="77"/>
      <c r="N6" s="77"/>
      <c r="O6" s="87"/>
      <c r="P6" s="77"/>
      <c r="Q6" s="77"/>
      <c r="R6" s="77"/>
      <c r="S6" s="77"/>
      <c r="T6" s="77"/>
      <c r="U6" s="77"/>
      <c r="V6" s="77"/>
      <c r="W6" s="77"/>
      <c r="X6" s="77"/>
      <c r="Y6" s="77"/>
      <c r="Z6" s="77"/>
      <c r="AA6" s="77"/>
      <c r="AB6" s="77"/>
      <c r="AC6" s="77"/>
      <c r="AD6" s="77"/>
      <c r="AE6" s="77"/>
      <c r="AF6" s="77"/>
      <c r="AG6" s="77"/>
      <c r="AH6" s="2"/>
      <c r="AI6" s="77"/>
      <c r="AJ6" s="77"/>
      <c r="AK6" s="77"/>
      <c r="AL6" s="77"/>
      <c r="AM6" s="77"/>
      <c r="AN6" s="77"/>
      <c r="AO6" s="77"/>
      <c r="AP6" s="77"/>
      <c r="AQ6" s="77"/>
      <c r="AR6" s="77"/>
      <c r="AS6" s="77"/>
      <c r="AT6" s="77"/>
      <c r="AU6" s="77"/>
      <c r="AV6" s="77"/>
      <c r="AW6" s="77"/>
      <c r="AX6" s="77"/>
      <c r="AY6" s="100" t="s">
        <v>168</v>
      </c>
      <c r="AZ6" s="100" t="s">
        <v>169</v>
      </c>
      <c r="BA6" s="100" t="s">
        <v>170</v>
      </c>
      <c r="BB6" s="100" t="s">
        <v>171</v>
      </c>
      <c r="BC6" s="94"/>
      <c r="BD6" s="89"/>
      <c r="BE6" s="89"/>
      <c r="BF6" s="89"/>
      <c r="BG6" s="77"/>
      <c r="BH6" s="77"/>
      <c r="BI6" s="89"/>
      <c r="BJ6" s="89"/>
      <c r="BK6" s="89"/>
      <c r="BL6" s="89"/>
      <c r="BM6" s="89"/>
      <c r="BN6" s="89"/>
      <c r="BO6" s="90"/>
      <c r="BP6" s="89"/>
      <c r="BQ6" s="77"/>
    </row>
    <row r="7" spans="1:69" ht="17.25" thickBot="1" x14ac:dyDescent="0.3">
      <c r="B7" s="84"/>
      <c r="C7" s="98"/>
      <c r="D7" s="77"/>
      <c r="E7" s="101" t="s">
        <v>97</v>
      </c>
      <c r="F7" s="101" t="s">
        <v>172</v>
      </c>
      <c r="G7" s="101" t="s">
        <v>99</v>
      </c>
      <c r="H7" s="101" t="s">
        <v>100</v>
      </c>
      <c r="I7" s="101" t="s">
        <v>173</v>
      </c>
      <c r="J7" s="101" t="s">
        <v>101</v>
      </c>
      <c r="K7" s="101" t="s">
        <v>174</v>
      </c>
      <c r="L7" s="102"/>
      <c r="M7" s="93"/>
      <c r="N7" s="93"/>
      <c r="O7" s="93"/>
      <c r="P7" s="93"/>
      <c r="Q7" s="103"/>
      <c r="R7" s="103"/>
      <c r="S7" s="104"/>
      <c r="T7" s="77"/>
      <c r="U7" s="77"/>
      <c r="V7" s="77"/>
      <c r="W7" s="77"/>
      <c r="X7" s="77"/>
      <c r="Y7" s="77"/>
      <c r="Z7" s="77"/>
      <c r="AA7" s="77"/>
      <c r="AB7" s="77"/>
      <c r="AC7" s="77"/>
      <c r="AD7" s="77"/>
      <c r="AE7" s="77"/>
      <c r="AF7" s="77"/>
      <c r="AG7" s="77"/>
      <c r="AH7" s="2"/>
      <c r="AI7" s="77"/>
      <c r="AJ7" s="77"/>
      <c r="AK7" s="77"/>
      <c r="AL7" s="77"/>
      <c r="AM7" s="77"/>
      <c r="AN7" s="77"/>
      <c r="AO7" s="77"/>
      <c r="AP7" s="77"/>
      <c r="AQ7" s="77"/>
      <c r="AR7" s="77"/>
      <c r="AS7" s="77"/>
      <c r="AT7" s="77"/>
      <c r="AU7" s="77"/>
      <c r="AV7" s="77"/>
      <c r="AW7" s="77"/>
      <c r="AX7" s="77"/>
      <c r="AY7" s="105" t="s">
        <v>175</v>
      </c>
      <c r="AZ7" s="105" t="s">
        <v>176</v>
      </c>
      <c r="BA7" s="105" t="s">
        <v>177</v>
      </c>
      <c r="BB7" s="105" t="s">
        <v>178</v>
      </c>
      <c r="BC7" s="94"/>
      <c r="BD7" s="89"/>
      <c r="BE7" s="89"/>
      <c r="BF7" s="89"/>
      <c r="BG7" s="77"/>
      <c r="BH7" s="77"/>
      <c r="BI7" s="89"/>
      <c r="BJ7" s="89"/>
      <c r="BK7" s="89"/>
      <c r="BL7" s="89"/>
      <c r="BM7" s="89"/>
      <c r="BN7" s="89"/>
      <c r="BO7" s="90"/>
      <c r="BP7" s="89"/>
      <c r="BQ7" s="77"/>
    </row>
    <row r="8" spans="1:69" ht="17.25" thickBot="1" x14ac:dyDescent="0.3">
      <c r="A8" s="68" t="e">
        <f>+IF(COUNTIF((E8:K8),"n.b.")=7,"n.b.",+IF(MIN(E8:K8)=0,"B","A"))</f>
        <v>#REF!</v>
      </c>
      <c r="B8" s="84"/>
      <c r="C8" s="98"/>
      <c r="D8" s="77"/>
      <c r="E8" s="384" t="e">
        <f>#REF!</f>
        <v>#REF!</v>
      </c>
      <c r="F8" s="384" t="e">
        <f>#REF!</f>
        <v>#REF!</v>
      </c>
      <c r="G8" s="384" t="e">
        <f>#REF!</f>
        <v>#REF!</v>
      </c>
      <c r="H8" s="384" t="e">
        <f>#REF!</f>
        <v>#REF!</v>
      </c>
      <c r="I8" s="384" t="e">
        <f>#REF!</f>
        <v>#REF!</v>
      </c>
      <c r="J8" s="384" t="e">
        <f>#REF!</f>
        <v>#REF!</v>
      </c>
      <c r="K8" s="384" t="e">
        <f>#REF!</f>
        <v>#REF!</v>
      </c>
      <c r="L8" s="107"/>
      <c r="M8" s="93"/>
      <c r="N8" s="93"/>
      <c r="O8" s="93"/>
      <c r="P8" s="93"/>
      <c r="Q8" s="104"/>
      <c r="R8" s="104"/>
      <c r="S8" s="104"/>
      <c r="T8" s="77"/>
      <c r="U8" s="77"/>
      <c r="V8" s="77"/>
      <c r="W8" s="77"/>
      <c r="X8" s="77"/>
      <c r="Y8" s="77"/>
      <c r="Z8" s="77"/>
      <c r="AA8" s="77"/>
      <c r="AB8" s="77"/>
      <c r="AC8" s="77"/>
      <c r="AD8" s="77"/>
      <c r="AE8" s="77"/>
      <c r="AF8" s="77"/>
      <c r="AG8" s="77"/>
      <c r="AH8" s="2"/>
      <c r="AI8" s="77"/>
      <c r="AJ8" s="77"/>
      <c r="AK8" s="532" t="s">
        <v>179</v>
      </c>
      <c r="AL8" s="533"/>
      <c r="AM8" s="538" t="str">
        <f>+IF(COUNT(E8:K8)=0,"n.b.",+ROUND((+SUM(E8:K8)/COUNT(E8:K8)/10),2))</f>
        <v>n.b.</v>
      </c>
      <c r="AN8" s="539"/>
      <c r="AO8" s="77"/>
      <c r="AP8" s="77"/>
      <c r="AQ8" s="77"/>
      <c r="AR8" s="77"/>
      <c r="AS8" s="77"/>
      <c r="AT8" s="77"/>
      <c r="AU8" s="77"/>
      <c r="AV8" s="77"/>
      <c r="AW8" s="77"/>
      <c r="AX8" s="77"/>
      <c r="AY8" s="108">
        <f>CC8</f>
        <v>0</v>
      </c>
      <c r="AZ8" s="108">
        <f>CK8</f>
        <v>0</v>
      </c>
      <c r="BA8" s="108">
        <f>CX8</f>
        <v>0</v>
      </c>
      <c r="BB8" s="109">
        <f>DK8</f>
        <v>0</v>
      </c>
      <c r="BC8" s="94"/>
      <c r="BD8" s="89"/>
      <c r="BE8" s="89"/>
      <c r="BF8" s="89"/>
      <c r="BG8" s="77"/>
      <c r="BH8" s="77"/>
      <c r="BI8" s="89"/>
      <c r="BJ8" s="89"/>
      <c r="BK8" s="89"/>
      <c r="BL8" s="89"/>
      <c r="BM8" s="89"/>
      <c r="BN8" s="89"/>
      <c r="BO8" s="90"/>
      <c r="BP8" s="89"/>
      <c r="BQ8" s="77"/>
    </row>
    <row r="9" spans="1:69" x14ac:dyDescent="0.25">
      <c r="B9" s="84"/>
      <c r="C9" s="91"/>
      <c r="D9" s="77"/>
      <c r="E9" s="77"/>
      <c r="F9" s="77"/>
      <c r="G9" s="77"/>
      <c r="H9" s="104"/>
      <c r="I9" s="104"/>
      <c r="J9" s="104"/>
      <c r="K9" s="104"/>
      <c r="L9" s="104"/>
      <c r="M9" s="104"/>
      <c r="N9" s="104"/>
      <c r="O9" s="110"/>
      <c r="P9" s="104"/>
      <c r="Q9" s="104"/>
      <c r="R9" s="104"/>
      <c r="S9" s="104"/>
      <c r="T9" s="77"/>
      <c r="U9" s="77"/>
      <c r="V9" s="77"/>
      <c r="W9" s="77"/>
      <c r="X9" s="77"/>
      <c r="Y9" s="77"/>
      <c r="Z9" s="77"/>
      <c r="AA9" s="77"/>
      <c r="AB9" s="77"/>
      <c r="AC9" s="77"/>
      <c r="AD9" s="77"/>
      <c r="AE9" s="77"/>
      <c r="AF9" s="77"/>
      <c r="AG9" s="77"/>
      <c r="AH9" s="93"/>
      <c r="AI9" s="77"/>
      <c r="AJ9" s="77"/>
      <c r="AK9" s="77"/>
      <c r="AL9" s="77"/>
      <c r="AM9" s="77"/>
      <c r="AN9" s="77"/>
      <c r="AO9" s="77"/>
      <c r="AP9" s="77"/>
      <c r="AQ9" s="77"/>
      <c r="AR9" s="77"/>
      <c r="AS9" s="77"/>
      <c r="AT9" s="77"/>
      <c r="AU9" s="77"/>
      <c r="AV9" s="77"/>
      <c r="AW9" s="77"/>
      <c r="AX9" s="77"/>
      <c r="AY9" s="93"/>
      <c r="AZ9" s="93"/>
      <c r="BA9" s="93"/>
      <c r="BB9" s="93"/>
      <c r="BC9" s="94"/>
      <c r="BD9" s="89"/>
      <c r="BE9" s="89"/>
      <c r="BF9" s="89"/>
      <c r="BG9" s="77"/>
      <c r="BH9" s="77"/>
      <c r="BI9" s="89"/>
      <c r="BJ9" s="89"/>
      <c r="BK9" s="89"/>
      <c r="BL9" s="89"/>
      <c r="BM9" s="89"/>
      <c r="BN9" s="89"/>
      <c r="BO9" s="90"/>
      <c r="BP9" s="89"/>
      <c r="BQ9" s="77"/>
    </row>
    <row r="10" spans="1:69" ht="15.75" x14ac:dyDescent="0.25">
      <c r="B10" s="84"/>
      <c r="C10" s="111" t="s">
        <v>121</v>
      </c>
      <c r="D10" s="96" t="s">
        <v>180</v>
      </c>
      <c r="E10" s="77"/>
      <c r="F10" s="77"/>
      <c r="G10" s="77"/>
      <c r="H10" s="77"/>
      <c r="I10" s="77"/>
      <c r="J10" s="77"/>
      <c r="K10" s="77"/>
      <c r="L10" s="77"/>
      <c r="M10" s="77"/>
      <c r="N10" s="77"/>
      <c r="O10" s="8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94"/>
      <c r="BD10" s="89"/>
      <c r="BE10" s="89"/>
      <c r="BF10" s="89"/>
      <c r="BG10" s="77"/>
      <c r="BH10" s="77"/>
      <c r="BI10" s="89"/>
      <c r="BJ10" s="89"/>
      <c r="BK10" s="89"/>
      <c r="BL10" s="89"/>
      <c r="BM10" s="89"/>
      <c r="BN10" s="89"/>
      <c r="BO10" s="90"/>
      <c r="BP10" s="89"/>
      <c r="BQ10" s="77"/>
    </row>
    <row r="11" spans="1:69" x14ac:dyDescent="0.25">
      <c r="B11" s="84"/>
      <c r="C11" s="87"/>
      <c r="D11" s="87"/>
      <c r="E11" s="77"/>
      <c r="F11" s="77"/>
      <c r="G11" s="77"/>
      <c r="H11" s="77"/>
      <c r="I11" s="77"/>
      <c r="J11" s="77"/>
      <c r="K11" s="77"/>
      <c r="L11" s="77"/>
      <c r="M11" s="77"/>
      <c r="N11" s="77"/>
      <c r="O11" s="87"/>
      <c r="P11" s="77"/>
      <c r="Q11" s="77"/>
      <c r="R11" s="77"/>
      <c r="S11" s="77"/>
      <c r="T11" s="77"/>
      <c r="U11" s="77"/>
      <c r="V11" s="77"/>
      <c r="W11" s="77"/>
      <c r="X11" s="77"/>
      <c r="Y11" s="77"/>
      <c r="Z11" s="77"/>
      <c r="AA11" s="77"/>
      <c r="AB11" s="77"/>
      <c r="AC11" s="93"/>
      <c r="AD11" s="93"/>
      <c r="AE11" s="93"/>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94"/>
      <c r="BD11" s="89"/>
      <c r="BE11" s="89"/>
      <c r="BF11" s="89"/>
      <c r="BG11" s="77"/>
      <c r="BH11" s="77"/>
      <c r="BI11" s="89"/>
      <c r="BJ11" s="89"/>
      <c r="BK11" s="89"/>
      <c r="BL11" s="89"/>
      <c r="BM11" s="89"/>
      <c r="BN11" s="89"/>
      <c r="BO11" s="90"/>
      <c r="BP11" s="89"/>
      <c r="BQ11" s="77"/>
    </row>
    <row r="12" spans="1:69" x14ac:dyDescent="0.25">
      <c r="B12" s="84"/>
      <c r="C12" s="87"/>
      <c r="D12" s="87"/>
      <c r="E12" s="112" t="s">
        <v>181</v>
      </c>
      <c r="F12" s="77"/>
      <c r="G12" s="77"/>
      <c r="H12" s="77"/>
      <c r="I12" s="77"/>
      <c r="J12" s="93"/>
      <c r="K12" s="77"/>
      <c r="L12" s="77"/>
      <c r="M12" s="77"/>
      <c r="N12" s="77"/>
      <c r="O12" s="87"/>
      <c r="P12" s="77"/>
      <c r="Q12" s="77"/>
      <c r="R12" s="77"/>
      <c r="S12" s="77"/>
      <c r="T12" s="112" t="s">
        <v>182</v>
      </c>
      <c r="U12" s="77"/>
      <c r="V12" s="93"/>
      <c r="W12" s="113"/>
      <c r="X12" s="113"/>
      <c r="Y12" s="113"/>
      <c r="Z12" s="113"/>
      <c r="AA12" s="113"/>
      <c r="AB12" s="113"/>
      <c r="AC12" s="113"/>
      <c r="AD12" s="113"/>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94"/>
      <c r="BD12" s="89"/>
      <c r="BE12" s="89"/>
      <c r="BF12" s="89"/>
      <c r="BG12" s="77"/>
      <c r="BH12" s="77"/>
      <c r="BI12" s="89"/>
      <c r="BJ12" s="89"/>
      <c r="BK12" s="89"/>
      <c r="BL12" s="89"/>
      <c r="BM12" s="89"/>
      <c r="BN12" s="89"/>
      <c r="BO12" s="90"/>
      <c r="BP12" s="89"/>
      <c r="BQ12" s="77"/>
    </row>
    <row r="13" spans="1:69" ht="16.5" thickBot="1" x14ac:dyDescent="0.3">
      <c r="B13" s="84"/>
      <c r="C13" s="91"/>
      <c r="D13" s="77"/>
      <c r="E13" s="101" t="s">
        <v>102</v>
      </c>
      <c r="F13" s="101" t="s">
        <v>183</v>
      </c>
      <c r="G13" s="101" t="s">
        <v>105</v>
      </c>
      <c r="H13" s="101" t="s">
        <v>122</v>
      </c>
      <c r="I13" s="101" t="s">
        <v>123</v>
      </c>
      <c r="J13" s="93"/>
      <c r="K13" s="93"/>
      <c r="L13" s="93"/>
      <c r="M13" s="93"/>
      <c r="N13" s="114"/>
      <c r="O13" s="115"/>
      <c r="P13" s="77"/>
      <c r="Q13" s="77"/>
      <c r="R13" s="77"/>
      <c r="S13" s="77"/>
      <c r="T13" s="101" t="s">
        <v>102</v>
      </c>
      <c r="U13" s="101" t="s">
        <v>183</v>
      </c>
      <c r="V13" s="101" t="s">
        <v>105</v>
      </c>
      <c r="W13" s="101" t="s">
        <v>122</v>
      </c>
      <c r="X13" s="101" t="s">
        <v>123</v>
      </c>
      <c r="Y13" s="93"/>
      <c r="Z13" s="93"/>
      <c r="AA13" s="114"/>
      <c r="AB13" s="116"/>
      <c r="AC13" s="116"/>
      <c r="AD13" s="116"/>
      <c r="AE13" s="93"/>
      <c r="AF13" s="93"/>
      <c r="AG13" s="93"/>
      <c r="AH13" s="93"/>
      <c r="AI13" s="117"/>
      <c r="AJ13" s="77"/>
      <c r="AK13" s="77"/>
      <c r="AL13" s="77"/>
      <c r="AM13" s="77"/>
      <c r="AN13" s="77"/>
      <c r="AO13" s="77"/>
      <c r="AP13" s="77"/>
      <c r="AQ13" s="77"/>
      <c r="AR13" s="77"/>
      <c r="AS13" s="77"/>
      <c r="AT13" s="77"/>
      <c r="AU13" s="77"/>
      <c r="AV13" s="77"/>
      <c r="AW13" s="77"/>
      <c r="AX13" s="77"/>
      <c r="AY13" s="77"/>
      <c r="AZ13" s="77"/>
      <c r="BA13" s="77"/>
      <c r="BB13" s="77"/>
      <c r="BC13" s="94"/>
      <c r="BD13" s="89"/>
      <c r="BE13" s="89"/>
      <c r="BF13" s="89"/>
      <c r="BG13" s="77"/>
      <c r="BH13" s="77"/>
      <c r="BI13" s="89"/>
      <c r="BJ13" s="89"/>
      <c r="BK13" s="89"/>
      <c r="BL13" s="89"/>
      <c r="BM13" s="89"/>
      <c r="BN13" s="89"/>
      <c r="BO13" s="90"/>
      <c r="BP13" s="89"/>
      <c r="BQ13" s="77"/>
    </row>
    <row r="14" spans="1:69" ht="15.75" thickBot="1" x14ac:dyDescent="0.3">
      <c r="A14" s="118" t="e">
        <f>IF(COUNTIF((E14:I14),"n.b.")+COUNTIF((T14:X14),"n.b.")=10,"n.b.",+IF(MIN(E14:I14,T14:X14)=0,"B","A"))</f>
        <v>#REF!</v>
      </c>
      <c r="B14" s="119"/>
      <c r="C14" s="113"/>
      <c r="D14" s="120"/>
      <c r="E14" s="106" t="e">
        <f>#REF!</f>
        <v>#REF!</v>
      </c>
      <c r="F14" s="106" t="e">
        <f>#REF!</f>
        <v>#REF!</v>
      </c>
      <c r="G14" s="106" t="e">
        <f>#REF!</f>
        <v>#REF!</v>
      </c>
      <c r="H14" s="106" t="e">
        <f>#REF!</f>
        <v>#REF!</v>
      </c>
      <c r="I14" s="106" t="e">
        <f>#REF!</f>
        <v>#REF!</v>
      </c>
      <c r="J14" s="121"/>
      <c r="K14" s="121"/>
      <c r="L14" s="121"/>
      <c r="M14" s="121"/>
      <c r="N14" s="121"/>
      <c r="O14" s="122" t="s">
        <v>184</v>
      </c>
      <c r="P14" s="530" t="str">
        <f>+IF(COUNT(E14:I14)=0,"n.b.",+ROUND((+SUM(E14:I14)/COUNT(E14:I14)/10),2))</f>
        <v>n.b.</v>
      </c>
      <c r="Q14" s="531"/>
      <c r="R14" s="87"/>
      <c r="S14" s="87"/>
      <c r="T14" s="106" t="e">
        <f>#REF!</f>
        <v>#REF!</v>
      </c>
      <c r="U14" s="106" t="e">
        <f>#REF!</f>
        <v>#REF!</v>
      </c>
      <c r="V14" s="106" t="e">
        <f>#REF!</f>
        <v>#REF!</v>
      </c>
      <c r="W14" s="106" t="e">
        <f>#REF!</f>
        <v>#REF!</v>
      </c>
      <c r="X14" s="106" t="e">
        <f>#REF!</f>
        <v>#REF!</v>
      </c>
      <c r="Y14" s="123"/>
      <c r="Z14" s="123"/>
      <c r="AA14" s="124"/>
      <c r="AB14" s="123"/>
      <c r="AC14" s="123"/>
      <c r="AD14" s="123"/>
      <c r="AE14" s="125" t="s">
        <v>185</v>
      </c>
      <c r="AF14" s="530" t="str">
        <f>+IF(COUNT(T14:X14)=0,"n.b.",+ROUND((+SUM(T14:X14)/COUNT(T14:X14)/10),2))</f>
        <v>n.b.</v>
      </c>
      <c r="AG14" s="531"/>
      <c r="AH14" s="121"/>
      <c r="AI14" s="126"/>
      <c r="AJ14" s="2"/>
      <c r="AK14" s="532" t="s">
        <v>186</v>
      </c>
      <c r="AL14" s="533"/>
      <c r="AM14" s="534" t="e">
        <f>+IF(epdp="n.b.",epzp,+IF(epzp="n.b.",+ROUND(epdp,2),+ROUND(((epdp+epzp)/2),2)))</f>
        <v>#VALUE!</v>
      </c>
      <c r="AN14" s="535"/>
      <c r="AO14" s="127"/>
      <c r="AP14" s="127"/>
      <c r="AQ14" s="127"/>
      <c r="AR14" s="127"/>
      <c r="AS14" s="127"/>
      <c r="AT14" s="127"/>
      <c r="AU14" s="127"/>
      <c r="AV14" s="127"/>
      <c r="AW14" s="127"/>
      <c r="AX14" s="127"/>
      <c r="AY14" s="108">
        <f>CC14</f>
        <v>0</v>
      </c>
      <c r="AZ14" s="108">
        <f>CK14</f>
        <v>0</v>
      </c>
      <c r="BA14" s="108">
        <f>CX14</f>
        <v>0</v>
      </c>
      <c r="BB14" s="109">
        <f>DK14</f>
        <v>0</v>
      </c>
      <c r="BC14" s="1"/>
      <c r="BD14" s="66"/>
      <c r="BE14" s="66"/>
      <c r="BF14" s="66"/>
      <c r="BG14" s="128">
        <f>COUNT(E14:O14,T14:AI14)*10</f>
        <v>0</v>
      </c>
      <c r="BH14" s="129"/>
      <c r="BI14" s="128" t="e">
        <f>SUM(E14:O14,T14:AI14)</f>
        <v>#REF!</v>
      </c>
      <c r="BJ14" s="129"/>
      <c r="BK14" s="66"/>
      <c r="BL14" s="130" t="str">
        <f>IF(ISERROR(BI14/BG14*100),"n.b.",BI14/BG14*100)</f>
        <v>n.b.</v>
      </c>
      <c r="BM14" s="129"/>
      <c r="BN14" s="66"/>
      <c r="BO14" s="66"/>
      <c r="BP14" s="526" t="e">
        <f>IF(ede="n.b.",0,1)</f>
        <v>#VALUE!</v>
      </c>
      <c r="BQ14" s="527"/>
    </row>
    <row r="15" spans="1:69" x14ac:dyDescent="0.25">
      <c r="B15" s="84"/>
      <c r="C15" s="91"/>
      <c r="D15" s="77"/>
      <c r="E15" s="77"/>
      <c r="F15" s="77"/>
      <c r="G15" s="77"/>
      <c r="H15" s="104"/>
      <c r="I15" s="104"/>
      <c r="J15" s="104"/>
      <c r="K15" s="104"/>
      <c r="L15" s="104"/>
      <c r="M15" s="104"/>
      <c r="N15" s="104"/>
      <c r="O15" s="87"/>
      <c r="P15" s="77"/>
      <c r="Q15" s="77"/>
      <c r="R15" s="77"/>
      <c r="S15" s="77"/>
      <c r="T15" s="77"/>
      <c r="U15" s="104"/>
      <c r="V15" s="131"/>
      <c r="W15" s="131"/>
      <c r="X15" s="131"/>
      <c r="Y15" s="131"/>
      <c r="Z15" s="131"/>
      <c r="AA15" s="131"/>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1"/>
      <c r="BD15" s="66"/>
      <c r="BE15" s="66"/>
      <c r="BF15" s="66"/>
      <c r="BG15" s="66"/>
      <c r="BH15" s="66"/>
      <c r="BI15" s="66"/>
      <c r="BJ15" s="66"/>
      <c r="BK15" s="66"/>
      <c r="BL15" s="66"/>
      <c r="BM15" s="66"/>
      <c r="BN15" s="66"/>
      <c r="BO15" s="66"/>
      <c r="BP15" s="66"/>
      <c r="BQ15" s="66"/>
    </row>
    <row r="16" spans="1:69" x14ac:dyDescent="0.25">
      <c r="B16" s="84"/>
      <c r="C16" s="91"/>
      <c r="D16" s="77"/>
      <c r="E16" s="77"/>
      <c r="F16" s="77"/>
      <c r="G16" s="77"/>
      <c r="H16" s="77"/>
      <c r="I16" s="77"/>
      <c r="J16" s="77"/>
      <c r="K16" s="77"/>
      <c r="L16" s="77"/>
      <c r="M16" s="77"/>
      <c r="N16" s="77"/>
      <c r="O16" s="87"/>
      <c r="P16" s="77"/>
      <c r="Q16" s="77"/>
      <c r="R16" s="77"/>
      <c r="S16" s="77"/>
      <c r="T16" s="77"/>
      <c r="U16" s="77"/>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1"/>
      <c r="BD16" s="66"/>
      <c r="BE16" s="66"/>
      <c r="BF16" s="66"/>
      <c r="BG16" s="66"/>
      <c r="BH16" s="66"/>
      <c r="BI16" s="66"/>
      <c r="BJ16" s="66"/>
      <c r="BK16" s="66"/>
      <c r="BL16" s="66"/>
      <c r="BM16" s="66"/>
      <c r="BN16" s="66"/>
      <c r="BO16" s="66"/>
      <c r="BP16" s="66"/>
      <c r="BQ16" s="66"/>
    </row>
    <row r="17" spans="1:69" ht="15.75" x14ac:dyDescent="0.25">
      <c r="B17" s="84"/>
      <c r="C17" s="111" t="s">
        <v>124</v>
      </c>
      <c r="D17" s="96" t="s">
        <v>187</v>
      </c>
      <c r="E17" s="77"/>
      <c r="F17" s="77"/>
      <c r="G17" s="77"/>
      <c r="H17" s="77"/>
      <c r="I17" s="77"/>
      <c r="J17" s="77"/>
      <c r="K17" s="77"/>
      <c r="L17" s="77"/>
      <c r="M17" s="77"/>
      <c r="N17" s="77"/>
      <c r="O17" s="87"/>
      <c r="P17" s="77"/>
      <c r="Q17" s="77"/>
      <c r="R17" s="77"/>
      <c r="S17" s="77"/>
      <c r="T17" s="77"/>
      <c r="U17" s="77"/>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1"/>
      <c r="BD17" s="66"/>
      <c r="BE17" s="66"/>
      <c r="BF17" s="66"/>
      <c r="BG17" s="66"/>
      <c r="BH17" s="66"/>
      <c r="BI17" s="66"/>
      <c r="BJ17" s="66"/>
      <c r="BK17" s="66"/>
      <c r="BL17" s="66"/>
      <c r="BM17" s="66"/>
      <c r="BN17" s="66"/>
      <c r="BO17" s="66"/>
      <c r="BP17" s="66"/>
      <c r="BQ17" s="66"/>
    </row>
    <row r="18" spans="1:69" x14ac:dyDescent="0.25">
      <c r="B18" s="84"/>
      <c r="C18" s="87"/>
      <c r="D18" s="87"/>
      <c r="E18" s="77"/>
      <c r="F18" s="77"/>
      <c r="G18" s="77"/>
      <c r="H18" s="77"/>
      <c r="I18" s="77"/>
      <c r="J18" s="77"/>
      <c r="K18" s="77"/>
      <c r="L18" s="77"/>
      <c r="M18" s="77"/>
      <c r="N18" s="77"/>
      <c r="O18" s="87"/>
      <c r="P18" s="77"/>
      <c r="Q18" s="77"/>
      <c r="R18" s="77"/>
      <c r="S18" s="77"/>
      <c r="T18" s="77"/>
      <c r="U18" s="77"/>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1"/>
      <c r="BD18" s="66"/>
      <c r="BE18" s="66"/>
      <c r="BF18" s="66"/>
      <c r="BG18" s="66"/>
      <c r="BH18" s="66"/>
      <c r="BI18" s="66"/>
      <c r="BJ18" s="66"/>
      <c r="BK18" s="66"/>
      <c r="BL18" s="66"/>
      <c r="BM18" s="66"/>
      <c r="BN18" s="66"/>
      <c r="BO18" s="66"/>
      <c r="BP18" s="66"/>
      <c r="BQ18" s="66"/>
    </row>
    <row r="19" spans="1:69" x14ac:dyDescent="0.25">
      <c r="B19" s="84"/>
      <c r="C19" s="87"/>
      <c r="D19" s="87"/>
      <c r="E19" s="112" t="s">
        <v>181</v>
      </c>
      <c r="F19" s="77"/>
      <c r="G19" s="77"/>
      <c r="H19" s="77"/>
      <c r="I19" s="77"/>
      <c r="J19" s="77"/>
      <c r="K19" s="93"/>
      <c r="L19" s="77"/>
      <c r="M19" s="77"/>
      <c r="N19" s="77"/>
      <c r="O19" s="87"/>
      <c r="P19" s="77"/>
      <c r="Q19" s="77"/>
      <c r="R19" s="77"/>
      <c r="S19" s="77"/>
      <c r="T19" s="112" t="s">
        <v>182</v>
      </c>
      <c r="U19" s="77"/>
      <c r="V19" s="93"/>
      <c r="W19" s="2"/>
      <c r="X19" s="2"/>
      <c r="Y19" s="2"/>
      <c r="Z19" s="2"/>
      <c r="AA19" s="2"/>
      <c r="AB19" s="2"/>
      <c r="AC19" s="2"/>
      <c r="AD19" s="2"/>
      <c r="AE19" s="93"/>
      <c r="AF19" s="2"/>
      <c r="AG19" s="2"/>
      <c r="AH19" s="2"/>
      <c r="AI19" s="2"/>
      <c r="AJ19" s="2"/>
      <c r="AK19" s="2"/>
      <c r="AL19" s="2"/>
      <c r="AM19" s="2"/>
      <c r="AN19" s="2"/>
      <c r="AO19" s="2"/>
      <c r="AP19" s="2"/>
      <c r="AQ19" s="2"/>
      <c r="AR19" s="2"/>
      <c r="AS19" s="2"/>
      <c r="AT19" s="2"/>
      <c r="AU19" s="2"/>
      <c r="AV19" s="2"/>
      <c r="AW19" s="2"/>
      <c r="AX19" s="2"/>
      <c r="AY19" s="2"/>
      <c r="AZ19" s="2"/>
      <c r="BA19" s="2"/>
      <c r="BB19" s="2"/>
      <c r="BC19" s="1"/>
      <c r="BD19" s="66"/>
      <c r="BE19" s="66"/>
      <c r="BF19" s="66"/>
      <c r="BG19" s="66"/>
      <c r="BH19" s="66"/>
      <c r="BI19" s="66"/>
      <c r="BJ19" s="66"/>
      <c r="BK19" s="66"/>
      <c r="BL19" s="66"/>
      <c r="BM19" s="66"/>
      <c r="BN19" s="66"/>
      <c r="BO19" s="66"/>
      <c r="BP19" s="66"/>
      <c r="BQ19" s="66"/>
    </row>
    <row r="20" spans="1:69" ht="16.5" thickBot="1" x14ac:dyDescent="0.3">
      <c r="B20" s="84"/>
      <c r="C20" s="91"/>
      <c r="D20" s="104"/>
      <c r="E20" s="132" t="s">
        <v>103</v>
      </c>
      <c r="F20" s="132" t="s">
        <v>108</v>
      </c>
      <c r="G20" s="132" t="s">
        <v>109</v>
      </c>
      <c r="H20" s="132" t="s">
        <v>110</v>
      </c>
      <c r="I20" s="132" t="s">
        <v>188</v>
      </c>
      <c r="J20" s="132" t="s">
        <v>189</v>
      </c>
      <c r="K20" s="132" t="s">
        <v>190</v>
      </c>
      <c r="L20" s="133" t="s">
        <v>191</v>
      </c>
      <c r="M20" s="133" t="s">
        <v>192</v>
      </c>
      <c r="N20" s="134"/>
      <c r="O20" s="93"/>
      <c r="P20" s="93"/>
      <c r="Q20" s="93"/>
      <c r="R20" s="77"/>
      <c r="S20" s="104"/>
      <c r="T20" s="135" t="s">
        <v>103</v>
      </c>
      <c r="U20" s="135" t="s">
        <v>108</v>
      </c>
      <c r="V20" s="135" t="s">
        <v>109</v>
      </c>
      <c r="W20" s="135" t="s">
        <v>110</v>
      </c>
      <c r="X20" s="135" t="s">
        <v>188</v>
      </c>
      <c r="Y20" s="135" t="s">
        <v>125</v>
      </c>
      <c r="Z20" s="136" t="s">
        <v>126</v>
      </c>
      <c r="AA20" s="135" t="s">
        <v>127</v>
      </c>
      <c r="AB20" s="136" t="s">
        <v>104</v>
      </c>
      <c r="AC20" s="114"/>
      <c r="AD20" s="116"/>
      <c r="AE20" s="93"/>
      <c r="AF20" s="93"/>
      <c r="AG20" s="93"/>
      <c r="AH20" s="93"/>
      <c r="AI20" s="93"/>
      <c r="AJ20" s="93"/>
      <c r="AK20" s="2"/>
      <c r="AL20" s="2"/>
      <c r="AM20" s="2"/>
      <c r="AN20" s="2"/>
      <c r="AO20" s="2"/>
      <c r="AP20" s="2"/>
      <c r="AQ20" s="2"/>
      <c r="AR20" s="2"/>
      <c r="AS20" s="2"/>
      <c r="AT20" s="2"/>
      <c r="AU20" s="2"/>
      <c r="AV20" s="2"/>
      <c r="AW20" s="2"/>
      <c r="AX20" s="2"/>
      <c r="AY20" s="2"/>
      <c r="AZ20" s="2"/>
      <c r="BA20" s="2"/>
      <c r="BB20" s="2"/>
      <c r="BC20" s="1"/>
      <c r="BD20" s="66"/>
      <c r="BE20" s="66"/>
      <c r="BF20" s="66"/>
      <c r="BG20" s="66"/>
      <c r="BH20" s="66"/>
      <c r="BI20" s="66"/>
      <c r="BJ20" s="66"/>
      <c r="BK20" s="66"/>
      <c r="BL20" s="66"/>
      <c r="BM20" s="66"/>
      <c r="BN20" s="66"/>
      <c r="BO20" s="66"/>
      <c r="BP20" s="66"/>
      <c r="BQ20" s="66"/>
    </row>
    <row r="21" spans="1:69" ht="15.75" thickBot="1" x14ac:dyDescent="0.3">
      <c r="A21" s="118" t="str">
        <f>+IF(COUNTIF((E21:M21),"n.b.")+COUNTIF((T21:AB21),"n.b.")=18,"n.b.",+IF(MIN(E21:M21,T21:AB21)=0,"B","A"))</f>
        <v>n.b.</v>
      </c>
      <c r="B21" s="119"/>
      <c r="C21" s="113"/>
      <c r="D21" s="137"/>
      <c r="E21" s="106" t="str">
        <f>'[2]F-W1.028 Projektowanie'!G20</f>
        <v>n.b.</v>
      </c>
      <c r="F21" s="106" t="str">
        <f>'[2]F-W1.028 Projektowanie'!G21</f>
        <v>n.b.</v>
      </c>
      <c r="G21" s="106" t="str">
        <f>'[2]F-W1.028 Projektowanie'!G22</f>
        <v>n.b.</v>
      </c>
      <c r="H21" s="106" t="str">
        <f>'[2]F-W1.028 Projektowanie'!G23</f>
        <v>n.b.</v>
      </c>
      <c r="I21" s="106" t="str">
        <f>'[2]F-W1.028 Projektowanie'!G24</f>
        <v>n.b.</v>
      </c>
      <c r="J21" s="106" t="str">
        <f>'[2]F-W1.028 Projektowanie'!G25</f>
        <v>n.b.</v>
      </c>
      <c r="K21" s="106" t="str">
        <f>'[2]F-W1.028 Projektowanie'!G26</f>
        <v>n.b.</v>
      </c>
      <c r="L21" s="106" t="str">
        <f>'[2]F-W1.028 Projektowanie'!G27</f>
        <v>n.b.</v>
      </c>
      <c r="M21" s="106" t="str">
        <f>'[2]F-W1.028 Projektowanie'!G28</f>
        <v>n.b.</v>
      </c>
      <c r="N21" s="138"/>
      <c r="O21" s="122" t="s">
        <v>193</v>
      </c>
      <c r="P21" s="528" t="str">
        <f>+IF(COUNT(E21:M21)=0,"n.b.",+ROUND((+SUM(E21:M21)/COUNT(E21:M21)/10),2))</f>
        <v>n.b.</v>
      </c>
      <c r="Q21" s="529"/>
      <c r="R21" s="126"/>
      <c r="S21" s="139"/>
      <c r="T21" s="106" t="str">
        <f>'[2]F-W1.028 Projektowanie'!H20</f>
        <v>n.b.</v>
      </c>
      <c r="U21" s="106" t="str">
        <f>'[2]F-W1.028 Projektowanie'!H21</f>
        <v>n.b.</v>
      </c>
      <c r="V21" s="106" t="str">
        <f>'[2]F-W1.028 Projektowanie'!H22</f>
        <v>n.b.</v>
      </c>
      <c r="W21" s="106" t="str">
        <f>'[2]F-W1.028 Projektowanie'!H23</f>
        <v>n.b.</v>
      </c>
      <c r="X21" s="106" t="str">
        <f>'[2]F-W1.028 Projektowanie'!H24</f>
        <v>n.b.</v>
      </c>
      <c r="Y21" s="106" t="str">
        <f>'[2]F-W1.028 Projektowanie'!H25</f>
        <v>n.b.</v>
      </c>
      <c r="Z21" s="106" t="str">
        <f>'[2]F-W1.028 Projektowanie'!H26</f>
        <v>n.b.</v>
      </c>
      <c r="AA21" s="106" t="str">
        <f>'[2]F-W1.028 Projektowanie'!H27</f>
        <v>n.b.</v>
      </c>
      <c r="AB21" s="106" t="str">
        <f>'[2]F-W1.028 Projektowanie'!H28</f>
        <v>n.b.</v>
      </c>
      <c r="AC21" s="121"/>
      <c r="AD21" s="121"/>
      <c r="AE21" s="125" t="s">
        <v>194</v>
      </c>
      <c r="AF21" s="530" t="str">
        <f>+IF(COUNT(T21:AB21)=0,"n.b.",+ROUND((+AVERAGE(T21:AB21)/10),2))</f>
        <v>n.b.</v>
      </c>
      <c r="AG21" s="531"/>
      <c r="AH21" s="121"/>
      <c r="AI21" s="121"/>
      <c r="AJ21" s="121"/>
      <c r="AK21" s="532" t="s">
        <v>195</v>
      </c>
      <c r="AL21" s="533"/>
      <c r="AM21" s="534" t="str">
        <f>+IF(ggg="n.b.",epzr,+IF(epzr="n.b.",ggg,+ROUND(((ggg+epzr)/2),2)))</f>
        <v>n.e.</v>
      </c>
      <c r="AN21" s="535"/>
      <c r="AO21" s="127"/>
      <c r="AP21" s="127"/>
      <c r="AQ21" s="127"/>
      <c r="AR21" s="127"/>
      <c r="AS21" s="127"/>
      <c r="AT21" s="127"/>
      <c r="AU21" s="127"/>
      <c r="AV21" s="127"/>
      <c r="AW21" s="127"/>
      <c r="AX21" s="127"/>
      <c r="AY21" s="108">
        <f>CC21</f>
        <v>0</v>
      </c>
      <c r="AZ21" s="108">
        <f>CK21</f>
        <v>0</v>
      </c>
      <c r="BA21" s="108">
        <f>CX21</f>
        <v>0</v>
      </c>
      <c r="BB21" s="109">
        <f>DK21</f>
        <v>0</v>
      </c>
      <c r="BC21" s="1"/>
      <c r="BD21" s="66"/>
      <c r="BE21" s="66"/>
      <c r="BF21" s="66"/>
      <c r="BG21" s="128">
        <f>COUNT(E21:K21,V21:AD21)*10</f>
        <v>0</v>
      </c>
      <c r="BH21" s="129"/>
      <c r="BI21" s="128">
        <f>SUM(E21:K21,V21:AD21)</f>
        <v>0</v>
      </c>
      <c r="BJ21" s="129"/>
      <c r="BK21" s="66"/>
      <c r="BL21" s="130" t="str">
        <f>IF(ISERROR(BI21/BG21*100),"n.b.",BI21/BG21*100)</f>
        <v>n.b.</v>
      </c>
      <c r="BM21" s="129"/>
      <c r="BN21" s="66"/>
      <c r="BO21" s="66"/>
      <c r="BP21" s="526">
        <f>IF(epe="n.b.",0,1)</f>
        <v>1</v>
      </c>
      <c r="BQ21" s="527"/>
    </row>
    <row r="22" spans="1:69" ht="15.75" thickBot="1" x14ac:dyDescent="0.3">
      <c r="B22" s="84"/>
      <c r="C22" s="93"/>
      <c r="D22" s="104"/>
      <c r="E22" s="140"/>
      <c r="F22" s="140"/>
      <c r="G22" s="140"/>
      <c r="H22" s="140"/>
      <c r="I22" s="140"/>
      <c r="J22" s="140"/>
      <c r="K22" s="131"/>
      <c r="L22" s="104"/>
      <c r="M22" s="140"/>
      <c r="N22" s="140"/>
      <c r="O22" s="141"/>
      <c r="P22" s="141"/>
      <c r="Q22" s="141"/>
      <c r="R22" s="141"/>
      <c r="S22" s="131"/>
      <c r="T22" s="131"/>
      <c r="U22" s="104"/>
      <c r="V22" s="131"/>
      <c r="W22" s="131"/>
      <c r="X22" s="131"/>
      <c r="Y22" s="131"/>
      <c r="Z22" s="131"/>
      <c r="AA22" s="131"/>
      <c r="AB22" s="131"/>
      <c r="AC22" s="131"/>
      <c r="AD22" s="2"/>
      <c r="AE22" s="2"/>
      <c r="AF22" s="2"/>
      <c r="AG22" s="2"/>
      <c r="AH22" s="2"/>
      <c r="AI22" s="2"/>
      <c r="AJ22" s="2"/>
      <c r="AK22" s="2"/>
      <c r="AL22" s="2"/>
      <c r="AM22" s="142"/>
      <c r="AN22" s="2"/>
      <c r="AO22" s="2"/>
      <c r="AP22" s="2"/>
      <c r="AQ22" s="2"/>
      <c r="AR22" s="2"/>
      <c r="AS22" s="2"/>
      <c r="AT22" s="2"/>
      <c r="AU22" s="2"/>
      <c r="AV22" s="2"/>
      <c r="AW22" s="2"/>
      <c r="AX22" s="2"/>
      <c r="AY22" s="2"/>
      <c r="AZ22" s="2"/>
      <c r="BA22" s="2"/>
      <c r="BB22" s="2"/>
      <c r="BC22" s="1"/>
      <c r="BD22" s="66"/>
      <c r="BE22" s="66"/>
      <c r="BF22" s="66"/>
      <c r="BG22" s="66"/>
      <c r="BH22" s="66"/>
      <c r="BI22" s="66"/>
      <c r="BJ22" s="66"/>
      <c r="BK22" s="66"/>
      <c r="BL22" s="66"/>
      <c r="BM22" s="66"/>
      <c r="BN22" s="66"/>
      <c r="BO22" s="66"/>
      <c r="BP22" s="66"/>
      <c r="BQ22" s="66"/>
    </row>
    <row r="23" spans="1:69" ht="18.75" thickBot="1" x14ac:dyDescent="0.3">
      <c r="B23" s="84"/>
      <c r="C23" s="143" t="s">
        <v>196</v>
      </c>
      <c r="D23" s="77"/>
      <c r="E23" s="144" t="s">
        <v>197</v>
      </c>
      <c r="F23" s="77"/>
      <c r="G23" s="77"/>
      <c r="H23" s="77"/>
      <c r="I23" s="77"/>
      <c r="J23" s="77"/>
      <c r="K23" s="77"/>
      <c r="L23" s="145"/>
      <c r="M23" s="145"/>
      <c r="N23" s="145"/>
      <c r="O23" s="146"/>
      <c r="P23" s="145"/>
      <c r="Q23" s="145"/>
      <c r="R23" s="145"/>
      <c r="S23" s="77"/>
      <c r="T23" s="77"/>
      <c r="U23" s="77"/>
      <c r="V23" s="2"/>
      <c r="W23" s="2"/>
      <c r="X23" s="2"/>
      <c r="Y23" s="2"/>
      <c r="Z23" s="2"/>
      <c r="AA23" s="2"/>
      <c r="AB23" s="2"/>
      <c r="AC23" s="93"/>
      <c r="AD23" s="93"/>
      <c r="AE23" s="93"/>
      <c r="AF23" s="2"/>
      <c r="AG23" s="2"/>
      <c r="AH23" s="2"/>
      <c r="AI23" s="2"/>
      <c r="AJ23" s="2"/>
      <c r="AK23" s="2"/>
      <c r="AL23" s="2"/>
      <c r="AM23" s="2"/>
      <c r="AN23" s="2"/>
      <c r="AO23" s="2"/>
      <c r="AP23" s="2"/>
      <c r="AQ23" s="2"/>
      <c r="AR23" s="2"/>
      <c r="AS23" s="2"/>
      <c r="AT23" s="2"/>
      <c r="AU23" s="2"/>
      <c r="AV23" s="2"/>
      <c r="AW23" s="2"/>
      <c r="AX23" s="2"/>
      <c r="AY23" s="2"/>
      <c r="AZ23" s="2"/>
      <c r="BA23" s="2"/>
      <c r="BB23" s="2"/>
      <c r="BC23" s="1"/>
      <c r="BD23" s="66"/>
      <c r="BE23" s="66"/>
      <c r="BF23" s="66"/>
      <c r="BG23" s="540" t="e">
        <f>IF(SUM(AM14,AM21)=0,"n.b.",SUM(AM14,AM21)/SUM(BP14,BP21))</f>
        <v>#VALUE!</v>
      </c>
      <c r="BH23" s="541"/>
      <c r="BI23" s="66"/>
      <c r="BJ23" s="66"/>
      <c r="BK23" s="66"/>
      <c r="BL23" s="66"/>
      <c r="BM23" s="66"/>
      <c r="BN23" s="66"/>
      <c r="BO23" s="66"/>
      <c r="BP23" s="66"/>
      <c r="BQ23" s="66"/>
    </row>
    <row r="24" spans="1:69" ht="15.75" thickBot="1" x14ac:dyDescent="0.3">
      <c r="B24" s="84"/>
      <c r="C24" s="91"/>
      <c r="D24" s="77"/>
      <c r="E24" s="77"/>
      <c r="F24" s="77"/>
      <c r="G24" s="77"/>
      <c r="H24" s="77"/>
      <c r="I24" s="77"/>
      <c r="J24" s="77"/>
      <c r="K24" s="77"/>
      <c r="L24" s="101" t="s">
        <v>143</v>
      </c>
      <c r="M24" s="101" t="s">
        <v>107</v>
      </c>
      <c r="N24" s="101" t="s">
        <v>129</v>
      </c>
      <c r="O24" s="101" t="s">
        <v>144</v>
      </c>
      <c r="P24" s="101" t="s">
        <v>145</v>
      </c>
      <c r="Q24" s="101" t="s">
        <v>111</v>
      </c>
      <c r="R24" s="101" t="s">
        <v>130</v>
      </c>
      <c r="S24" s="93"/>
      <c r="T24" s="116"/>
      <c r="U24" s="116"/>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94"/>
      <c r="BD24" s="89"/>
      <c r="BE24" s="89"/>
      <c r="BF24" s="89"/>
      <c r="BG24" s="77"/>
      <c r="BH24" s="77"/>
      <c r="BI24" s="89"/>
      <c r="BJ24" s="89"/>
      <c r="BK24" s="89"/>
      <c r="BL24" s="89"/>
      <c r="BM24" s="89"/>
      <c r="BN24" s="89"/>
      <c r="BO24" s="90"/>
      <c r="BP24" s="89"/>
      <c r="BQ24" s="77"/>
    </row>
    <row r="25" spans="1:69" ht="16.5" thickBot="1" x14ac:dyDescent="0.3">
      <c r="A25" s="68" t="str">
        <f>+IF(COUNTIF((L25:R25),"n.b.")=7,"n.b.",+IF(MIN(L25:R25)=0,"B","A"))</f>
        <v>n.b.</v>
      </c>
      <c r="B25" s="84"/>
      <c r="C25" s="147" t="s">
        <v>128</v>
      </c>
      <c r="D25" s="542" t="s">
        <v>198</v>
      </c>
      <c r="E25" s="542"/>
      <c r="F25" s="542"/>
      <c r="G25" s="542"/>
      <c r="H25" s="542"/>
      <c r="I25" s="542"/>
      <c r="J25" s="542"/>
      <c r="K25" s="542"/>
      <c r="L25" s="106" t="str">
        <f>'[2]F-W1.028 Zarzadzanie dostawcami'!G8</f>
        <v>n.b.</v>
      </c>
      <c r="M25" s="106" t="str">
        <f>'[2]F-W1.028 Zarzadzanie dostawcami'!G9</f>
        <v>n.b.</v>
      </c>
      <c r="N25" s="106" t="str">
        <f>'[2]F-W1.028 Zarzadzanie dostawcami'!G10</f>
        <v>n.b.</v>
      </c>
      <c r="O25" s="106" t="str">
        <f>'[2]F-W1.028 Zarzadzanie dostawcami'!G11</f>
        <v>n.b.</v>
      </c>
      <c r="P25" s="106" t="str">
        <f>'[2]F-W1.028 Zarzadzanie dostawcami'!G12</f>
        <v>n.b.</v>
      </c>
      <c r="Q25" s="106" t="str">
        <f>'[2]F-W1.028 Zarzadzanie dostawcami'!G13</f>
        <v>n.b.</v>
      </c>
      <c r="R25" s="106" t="str">
        <f>'[2]F-W1.028 Zarzadzanie dostawcami'!G14</f>
        <v>n.b.</v>
      </c>
      <c r="S25" s="93"/>
      <c r="T25" s="126"/>
      <c r="U25" s="126"/>
      <c r="V25" s="77"/>
      <c r="W25" s="77"/>
      <c r="X25" s="77"/>
      <c r="Y25" s="77"/>
      <c r="Z25" s="77"/>
      <c r="AA25" s="77"/>
      <c r="AB25" s="77"/>
      <c r="AC25" s="77"/>
      <c r="AD25" s="77"/>
      <c r="AE25" s="77"/>
      <c r="AF25" s="77"/>
      <c r="AG25" s="77"/>
      <c r="AH25" s="77"/>
      <c r="AI25" s="77"/>
      <c r="AJ25" s="77"/>
      <c r="AK25" s="532" t="s">
        <v>199</v>
      </c>
      <c r="AL25" s="533"/>
      <c r="AM25" s="538" t="str">
        <f>+IF(COUNT(L25:R25)=0,"n.b.",+ROUND((+SUM(L25:R25)/COUNT(L25:R25)/10),2))</f>
        <v>n.b.</v>
      </c>
      <c r="AN25" s="539"/>
      <c r="AO25" s="127"/>
      <c r="AP25" s="127"/>
      <c r="AQ25" s="127"/>
      <c r="AR25" s="127"/>
      <c r="AS25" s="127"/>
      <c r="AT25" s="127"/>
      <c r="AU25" s="127"/>
      <c r="AV25" s="127"/>
      <c r="AW25" s="127"/>
      <c r="AX25" s="127"/>
      <c r="AY25" s="108">
        <f>CD25</f>
        <v>0</v>
      </c>
      <c r="AZ25" s="108">
        <f>CL25</f>
        <v>0</v>
      </c>
      <c r="BA25" s="108">
        <f>CY25</f>
        <v>0</v>
      </c>
      <c r="BB25" s="109">
        <f>DK25</f>
        <v>0</v>
      </c>
      <c r="BC25" s="94"/>
      <c r="BD25" s="89"/>
      <c r="BE25" s="89"/>
      <c r="BF25" s="89"/>
      <c r="BG25" s="128">
        <f>COUNT(L25:U25)*10</f>
        <v>0</v>
      </c>
      <c r="BH25" s="129"/>
      <c r="BI25" s="128">
        <f>SUM(L25:U25)</f>
        <v>0</v>
      </c>
      <c r="BJ25" s="129"/>
      <c r="BK25" s="66"/>
      <c r="BL25" s="130" t="str">
        <f>IF(ISERROR(BI25/BG25*100),"n.b.",BI25/BG25*100)</f>
        <v>n.b.</v>
      </c>
      <c r="BM25" s="129"/>
      <c r="BN25" s="89"/>
      <c r="BO25" s="90"/>
      <c r="BP25" s="526">
        <f>IF(ez="n.b.",0,1)</f>
        <v>0</v>
      </c>
      <c r="BQ25" s="527"/>
    </row>
    <row r="26" spans="1:69" x14ac:dyDescent="0.25">
      <c r="B26" s="84"/>
      <c r="C26" s="77"/>
      <c r="D26" s="542"/>
      <c r="E26" s="542"/>
      <c r="F26" s="542"/>
      <c r="G26" s="542"/>
      <c r="H26" s="542"/>
      <c r="I26" s="542"/>
      <c r="J26" s="542"/>
      <c r="K26" s="542"/>
      <c r="L26" s="77"/>
      <c r="M26" s="77"/>
      <c r="N26" s="77"/>
      <c r="O26" s="77"/>
      <c r="P26" s="77"/>
      <c r="Q26" s="77"/>
      <c r="R26" s="77"/>
      <c r="S26" s="77"/>
      <c r="T26" s="77"/>
      <c r="U26" s="77"/>
      <c r="V26" s="77"/>
      <c r="W26" s="77"/>
      <c r="X26" s="77"/>
      <c r="Y26" s="77"/>
      <c r="Z26" s="77"/>
      <c r="AA26" s="77"/>
      <c r="AB26" s="77"/>
      <c r="AC26" s="77"/>
      <c r="AD26" s="77"/>
      <c r="AE26" s="77"/>
      <c r="AF26" s="77"/>
      <c r="AG26" s="77"/>
      <c r="AH26" s="77"/>
      <c r="AI26" s="87"/>
      <c r="AJ26" s="77"/>
      <c r="AK26" s="148"/>
      <c r="AL26" s="149"/>
      <c r="AM26" s="142"/>
      <c r="AN26" s="148"/>
      <c r="AO26" s="148"/>
      <c r="AP26" s="148"/>
      <c r="AQ26" s="148"/>
      <c r="AR26" s="148"/>
      <c r="AS26" s="148"/>
      <c r="AT26" s="148"/>
      <c r="AU26" s="148"/>
      <c r="AV26" s="148"/>
      <c r="AW26" s="148"/>
      <c r="AX26" s="148"/>
      <c r="AY26" s="148"/>
      <c r="AZ26" s="148"/>
      <c r="BA26" s="148"/>
      <c r="BB26" s="148"/>
      <c r="BC26" s="150"/>
      <c r="BD26" s="148"/>
      <c r="BE26" s="148"/>
      <c r="BF26" s="148"/>
      <c r="BG26" s="148"/>
      <c r="BH26" s="89"/>
      <c r="BI26" s="89"/>
      <c r="BJ26" s="89"/>
      <c r="BK26" s="89"/>
      <c r="BL26" s="89"/>
      <c r="BM26" s="89"/>
      <c r="BN26" s="89"/>
      <c r="BO26" s="90"/>
      <c r="BP26" s="89"/>
      <c r="BQ26" s="77"/>
    </row>
    <row r="27" spans="1:69" ht="15.75" x14ac:dyDescent="0.25">
      <c r="B27" s="84"/>
      <c r="C27" s="147" t="s">
        <v>131</v>
      </c>
      <c r="D27" s="96" t="s">
        <v>200</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74"/>
      <c r="AL27" s="2"/>
      <c r="AM27" s="87"/>
      <c r="AN27" s="87"/>
      <c r="AO27" s="87"/>
      <c r="AP27" s="87"/>
      <c r="AQ27" s="87"/>
      <c r="AR27" s="87"/>
      <c r="AS27" s="87"/>
      <c r="AT27" s="87"/>
      <c r="AU27" s="87"/>
      <c r="AV27" s="87"/>
      <c r="AW27" s="87"/>
      <c r="AX27" s="87"/>
      <c r="AY27" s="87"/>
      <c r="AZ27" s="87"/>
      <c r="BA27" s="87"/>
      <c r="BB27" s="87"/>
      <c r="BC27" s="151"/>
      <c r="BD27" s="87"/>
      <c r="BE27" s="87"/>
      <c r="BF27" s="152"/>
      <c r="BG27" s="152"/>
      <c r="BH27" s="152"/>
      <c r="BI27" s="89"/>
      <c r="BJ27" s="153"/>
      <c r="BK27" s="154"/>
      <c r="BL27" s="155"/>
      <c r="BM27" s="155"/>
      <c r="BN27" s="155"/>
      <c r="BO27" s="155"/>
      <c r="BP27" s="155"/>
      <c r="BQ27" s="87"/>
    </row>
    <row r="28" spans="1:69" x14ac:dyDescent="0.25">
      <c r="B28" s="84"/>
      <c r="C28" s="91"/>
      <c r="D28" s="77"/>
      <c r="E28" s="77"/>
      <c r="F28" s="77"/>
      <c r="G28" s="77"/>
      <c r="H28" s="77"/>
      <c r="I28" s="77"/>
      <c r="J28" s="77"/>
      <c r="K28" s="77"/>
      <c r="L28" s="77"/>
      <c r="M28" s="77"/>
      <c r="N28" s="77"/>
      <c r="O28" s="8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94"/>
      <c r="BD28" s="89"/>
      <c r="BE28" s="89"/>
      <c r="BF28" s="89"/>
      <c r="BG28" s="77"/>
      <c r="BH28" s="77"/>
      <c r="BI28" s="89"/>
      <c r="BJ28" s="89"/>
      <c r="BK28" s="89"/>
      <c r="BL28" s="89"/>
      <c r="BM28" s="89"/>
      <c r="BN28" s="89"/>
      <c r="BO28" s="90"/>
      <c r="BP28" s="89"/>
      <c r="BQ28" s="77"/>
    </row>
    <row r="29" spans="1:69" x14ac:dyDescent="0.25">
      <c r="B29" s="84"/>
      <c r="C29" s="2"/>
      <c r="D29" s="543" t="s">
        <v>201</v>
      </c>
      <c r="E29" s="543"/>
      <c r="F29" s="543"/>
      <c r="G29" s="543"/>
      <c r="H29" s="543"/>
      <c r="I29" s="2"/>
      <c r="J29" s="536" t="s">
        <v>202</v>
      </c>
      <c r="K29" s="544"/>
      <c r="L29" s="544"/>
      <c r="M29" s="544"/>
      <c r="N29" s="544"/>
      <c r="O29" s="544"/>
      <c r="P29" s="156"/>
      <c r="Q29" s="545" t="s">
        <v>203</v>
      </c>
      <c r="R29" s="545"/>
      <c r="S29" s="545"/>
      <c r="T29" s="156"/>
      <c r="U29" s="545" t="s">
        <v>204</v>
      </c>
      <c r="V29" s="545"/>
      <c r="W29" s="545"/>
      <c r="X29" s="545"/>
      <c r="Y29" s="156"/>
      <c r="Z29" s="545" t="s">
        <v>205</v>
      </c>
      <c r="AA29" s="545"/>
      <c r="AB29" s="545"/>
      <c r="AC29" s="545"/>
      <c r="AD29" s="156"/>
      <c r="AE29" s="545" t="s">
        <v>206</v>
      </c>
      <c r="AF29" s="545"/>
      <c r="AG29" s="545"/>
      <c r="AH29" s="545"/>
      <c r="AI29" s="156"/>
      <c r="AJ29" s="2"/>
      <c r="AK29" s="550" t="s">
        <v>207</v>
      </c>
      <c r="AL29" s="550"/>
      <c r="AM29" s="550"/>
      <c r="AN29" s="550"/>
      <c r="AO29" s="156"/>
      <c r="AP29" s="551" t="s">
        <v>208</v>
      </c>
      <c r="AQ29" s="551"/>
      <c r="AR29" s="551"/>
      <c r="AS29" s="551"/>
      <c r="AT29" s="551"/>
      <c r="AU29" s="551"/>
      <c r="AV29" s="551"/>
      <c r="AW29" s="551"/>
      <c r="AX29" s="156"/>
      <c r="AY29" s="536" t="s">
        <v>165</v>
      </c>
      <c r="AZ29" s="536"/>
      <c r="BA29" s="536"/>
      <c r="BB29" s="536"/>
      <c r="BC29" s="157"/>
      <c r="BD29" s="158"/>
      <c r="BE29" s="552"/>
      <c r="BF29" s="552"/>
      <c r="BG29" s="552"/>
      <c r="BH29" s="552"/>
      <c r="BI29" s="552"/>
      <c r="BJ29" s="552"/>
      <c r="BK29" s="159"/>
      <c r="BL29" s="159"/>
      <c r="BM29" s="160"/>
      <c r="BN29" s="160"/>
      <c r="BO29" s="161"/>
      <c r="BP29" s="161"/>
      <c r="BQ29" s="161"/>
    </row>
    <row r="30" spans="1:69" x14ac:dyDescent="0.25">
      <c r="B30" s="84"/>
      <c r="C30" s="116"/>
      <c r="D30" s="162" t="s">
        <v>146</v>
      </c>
      <c r="E30" s="163" t="s">
        <v>209</v>
      </c>
      <c r="F30" s="162" t="s">
        <v>112</v>
      </c>
      <c r="G30" s="162" t="s">
        <v>133</v>
      </c>
      <c r="H30" s="162" t="s">
        <v>134</v>
      </c>
      <c r="I30" s="164"/>
      <c r="J30" s="162" t="s">
        <v>147</v>
      </c>
      <c r="K30" s="163" t="s">
        <v>210</v>
      </c>
      <c r="L30" s="162" t="s">
        <v>148</v>
      </c>
      <c r="M30" s="162" t="s">
        <v>149</v>
      </c>
      <c r="N30" s="162" t="s">
        <v>113</v>
      </c>
      <c r="O30" s="162" t="s">
        <v>114</v>
      </c>
      <c r="P30" s="165"/>
      <c r="Q30" s="166" t="s">
        <v>135</v>
      </c>
      <c r="R30" s="166" t="s">
        <v>150</v>
      </c>
      <c r="S30" s="166" t="s">
        <v>136</v>
      </c>
      <c r="T30" s="167"/>
      <c r="U30" s="162" t="s">
        <v>115</v>
      </c>
      <c r="V30" s="162" t="s">
        <v>151</v>
      </c>
      <c r="W30" s="162" t="s">
        <v>116</v>
      </c>
      <c r="X30" s="162" t="s">
        <v>117</v>
      </c>
      <c r="Y30" s="165"/>
      <c r="Z30" s="162" t="s">
        <v>118</v>
      </c>
      <c r="AA30" s="162" t="s">
        <v>137</v>
      </c>
      <c r="AB30" s="162" t="s">
        <v>152</v>
      </c>
      <c r="AC30" s="162" t="s">
        <v>153</v>
      </c>
      <c r="AD30" s="165"/>
      <c r="AE30" s="162" t="s">
        <v>154</v>
      </c>
      <c r="AF30" s="162" t="s">
        <v>138</v>
      </c>
      <c r="AG30" s="162" t="s">
        <v>139</v>
      </c>
      <c r="AH30" s="162" t="s">
        <v>140</v>
      </c>
      <c r="AI30" s="168"/>
      <c r="AJ30" s="168"/>
      <c r="AK30" s="168"/>
      <c r="AL30" s="116"/>
      <c r="AM30" s="74"/>
      <c r="AN30" s="73"/>
      <c r="AO30" s="73"/>
      <c r="AP30" s="169" t="s">
        <v>132</v>
      </c>
      <c r="AQ30" s="170" t="s">
        <v>211</v>
      </c>
      <c r="AR30" s="170" t="s">
        <v>212</v>
      </c>
      <c r="AS30" s="170" t="s">
        <v>213</v>
      </c>
      <c r="AT30" s="170" t="s">
        <v>214</v>
      </c>
      <c r="AU30" s="170" t="s">
        <v>215</v>
      </c>
      <c r="AV30" s="170" t="s">
        <v>216</v>
      </c>
      <c r="AW30" s="170" t="s">
        <v>217</v>
      </c>
      <c r="AX30" s="100"/>
      <c r="AY30" s="100" t="s">
        <v>168</v>
      </c>
      <c r="AZ30" s="100" t="s">
        <v>169</v>
      </c>
      <c r="BA30" s="100" t="s">
        <v>170</v>
      </c>
      <c r="BB30" s="100" t="s">
        <v>171</v>
      </c>
      <c r="BC30" s="171"/>
      <c r="BD30" s="172"/>
      <c r="BE30" s="553"/>
      <c r="BF30" s="553"/>
      <c r="BG30" s="553"/>
      <c r="BH30" s="553"/>
      <c r="BI30" s="553"/>
      <c r="BJ30" s="173"/>
      <c r="BK30" s="546"/>
      <c r="BL30" s="546"/>
      <c r="BM30" s="174"/>
      <c r="BN30" s="175"/>
      <c r="BO30" s="175"/>
      <c r="BP30" s="160"/>
      <c r="BQ30" s="160"/>
    </row>
    <row r="31" spans="1:69" ht="15.75" thickBot="1" x14ac:dyDescent="0.3">
      <c r="B31" s="84"/>
      <c r="C31" s="176"/>
      <c r="D31" s="177" t="s">
        <v>218</v>
      </c>
      <c r="E31" s="178"/>
      <c r="F31" s="103"/>
      <c r="G31" s="103"/>
      <c r="H31" s="178"/>
      <c r="I31" s="178">
        <f>'[2]F-W1.028 Produkcja'!G8</f>
        <v>0</v>
      </c>
      <c r="J31" s="9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73"/>
      <c r="AK31" s="73"/>
      <c r="AL31" s="179" t="s">
        <v>219</v>
      </c>
      <c r="AM31" s="79"/>
      <c r="AN31" s="70"/>
      <c r="AO31" s="70"/>
      <c r="AP31" s="70"/>
      <c r="AQ31" s="70"/>
      <c r="AR31" s="70"/>
      <c r="AS31" s="70"/>
      <c r="AT31" s="70"/>
      <c r="AU31" s="70"/>
      <c r="AV31" s="70"/>
      <c r="AW31" s="70"/>
      <c r="AX31" s="70"/>
      <c r="AY31" s="105" t="s">
        <v>175</v>
      </c>
      <c r="AZ31" s="105" t="s">
        <v>176</v>
      </c>
      <c r="BA31" s="105" t="s">
        <v>177</v>
      </c>
      <c r="BB31" s="105" t="s">
        <v>178</v>
      </c>
      <c r="BC31" s="1"/>
      <c r="BD31" s="66"/>
      <c r="BE31" s="553"/>
      <c r="BF31" s="553"/>
      <c r="BG31" s="553"/>
      <c r="BH31" s="553"/>
      <c r="BI31" s="553"/>
      <c r="BJ31" s="173"/>
      <c r="BK31" s="547"/>
      <c r="BL31" s="547"/>
      <c r="BM31" s="180"/>
      <c r="BN31" s="173"/>
      <c r="BO31" s="175"/>
      <c r="BP31" s="160"/>
      <c r="BQ31" s="160"/>
    </row>
    <row r="32" spans="1:69" ht="15.75" thickBot="1" x14ac:dyDescent="0.3">
      <c r="A32" s="68" t="str">
        <f>+IF(COUNT(D32:AH32)=0,"n.b.",+IF(MIN(D32:H32,J32:O32,Q32:S32,U32:X32,Z32:AC32,AE32:AH32)=0,"B","A"))</f>
        <v>n.b.</v>
      </c>
      <c r="B32" s="84"/>
      <c r="C32" s="181"/>
      <c r="D32" s="106" t="str">
        <f>'[2]F-W1.028 Produkcja'!G10</f>
        <v>n.b.</v>
      </c>
      <c r="E32" s="106" t="str">
        <f>'[2]F-W1.028 Produkcja'!G11</f>
        <v>n.b.</v>
      </c>
      <c r="F32" s="106" t="str">
        <f>'[2]F-W1.028 Produkcja'!G12</f>
        <v>n.b.</v>
      </c>
      <c r="G32" s="106" t="str">
        <f>'[2]F-W1.028 Produkcja'!G13</f>
        <v>n.b.</v>
      </c>
      <c r="H32" s="106" t="str">
        <f>'[2]F-W1.028 Produkcja'!G14</f>
        <v>n.b.</v>
      </c>
      <c r="I32" s="182"/>
      <c r="J32" s="106" t="str">
        <f>'[2]F-W1.028 Produkcja'!G16</f>
        <v>n.b.</v>
      </c>
      <c r="K32" s="106" t="str">
        <f>'[2]F-W1.028 Produkcja'!G17</f>
        <v>n.b.</v>
      </c>
      <c r="L32" s="106" t="str">
        <f>'[2]F-W1.028 Produkcja'!G18</f>
        <v>n.b.</v>
      </c>
      <c r="M32" s="106" t="str">
        <f>'[2]F-W1.028 Produkcja'!G19</f>
        <v>n.b.</v>
      </c>
      <c r="N32" s="106" t="str">
        <f>'[2]F-W1.028 Produkcja'!G20</f>
        <v>n.b.</v>
      </c>
      <c r="O32" s="106" t="str">
        <f>'[2]F-W1.028 Produkcja'!G21</f>
        <v>n.b.</v>
      </c>
      <c r="P32" s="182"/>
      <c r="Q32" s="106" t="str">
        <f>'[2]F-W1.028 Produkcja'!G23</f>
        <v>n.b.</v>
      </c>
      <c r="R32" s="106" t="str">
        <f>'[2]F-W1.028 Produkcja'!G24</f>
        <v>n.b.</v>
      </c>
      <c r="S32" s="106" t="str">
        <f>'[2]F-W1.028 Produkcja'!G25</f>
        <v>n.b.</v>
      </c>
      <c r="T32" s="124"/>
      <c r="U32" s="106" t="str">
        <f>'[2]F-W1.028 Produkcja'!G27</f>
        <v>n.b.</v>
      </c>
      <c r="V32" s="106" t="str">
        <f>'[2]F-W1.028 Produkcja'!G28</f>
        <v>n.b.</v>
      </c>
      <c r="W32" s="106" t="str">
        <f>'[2]F-W1.028 Produkcja'!G29</f>
        <v>n.b.</v>
      </c>
      <c r="X32" s="106" t="str">
        <f>'[2]F-W1.028 Produkcja'!G30</f>
        <v>n.b.</v>
      </c>
      <c r="Y32" s="182"/>
      <c r="Z32" s="183" t="str">
        <f>'[2]F-W1.028 Produkcja'!G32</f>
        <v>n.b.</v>
      </c>
      <c r="AA32" s="183" t="str">
        <f>'[2]F-W1.028 Produkcja'!G33</f>
        <v>n.b.</v>
      </c>
      <c r="AB32" s="183" t="str">
        <f>'[2]F-W1.028 Produkcja'!G34</f>
        <v>n.b.</v>
      </c>
      <c r="AC32" s="183" t="str">
        <f>'[2]F-W1.028 Produkcja'!G35</f>
        <v>n.b.</v>
      </c>
      <c r="AD32" s="182"/>
      <c r="AE32" s="106" t="str">
        <f>'[2]F-W1.028 Produkcja'!G37</f>
        <v>n.b.</v>
      </c>
      <c r="AF32" s="106" t="str">
        <f>'[2]F-W1.028 Produkcja'!G38</f>
        <v>n.b.</v>
      </c>
      <c r="AG32" s="106" t="str">
        <f>'[2]F-W1.028 Produkcja'!G39</f>
        <v>n.b.</v>
      </c>
      <c r="AH32" s="106" t="str">
        <f>'[2]F-W1.028 Produkcja'!G40</f>
        <v>n.b.</v>
      </c>
      <c r="AI32" s="184"/>
      <c r="AJ32" s="126"/>
      <c r="AK32" s="126"/>
      <c r="AL32" s="185"/>
      <c r="AM32" s="548" t="str">
        <f>+IF(COUNT(D32:AH32)=0,"n.b.",+ROUND((+SUM(D32:AH32)/COUNT(D32:AH32)/10),2))</f>
        <v>n.b.</v>
      </c>
      <c r="AN32" s="549"/>
      <c r="AO32" s="127"/>
      <c r="AP32" s="186" t="str">
        <f>E32</f>
        <v>n.b.</v>
      </c>
      <c r="AQ32" s="186" t="str">
        <f>F32</f>
        <v>n.b.</v>
      </c>
      <c r="AR32" s="186" t="str">
        <f>G32</f>
        <v>n.b.</v>
      </c>
      <c r="AS32" s="186" t="str">
        <f>N32</f>
        <v>n.b.</v>
      </c>
      <c r="AT32" s="186" t="str">
        <f>O32</f>
        <v>n.b.</v>
      </c>
      <c r="AU32" s="186" t="str">
        <f>X32</f>
        <v>n.b.</v>
      </c>
      <c r="AV32" s="186" t="str">
        <f>AF32</f>
        <v>n.b.</v>
      </c>
      <c r="AW32" s="186" t="str">
        <f>AG32</f>
        <v>n.b.</v>
      </c>
      <c r="AX32" s="187"/>
      <c r="AY32" s="108">
        <f>CC33</f>
        <v>0</v>
      </c>
      <c r="AZ32" s="108">
        <f>CK33</f>
        <v>0</v>
      </c>
      <c r="BA32" s="108">
        <f>CX33</f>
        <v>0</v>
      </c>
      <c r="BB32" s="109">
        <f>DK33</f>
        <v>0</v>
      </c>
      <c r="BC32" s="1"/>
      <c r="BD32" s="64"/>
      <c r="BE32" s="188"/>
      <c r="BF32" s="188"/>
      <c r="BG32" s="188"/>
      <c r="BH32" s="188"/>
      <c r="BI32" s="188"/>
      <c r="BJ32" s="189"/>
      <c r="BK32" s="190"/>
      <c r="BL32" s="190"/>
      <c r="BM32" s="191"/>
      <c r="BN32" s="192"/>
      <c r="BO32" s="192"/>
      <c r="BP32" s="192"/>
      <c r="BQ32" s="192"/>
    </row>
    <row r="33" spans="1:69" ht="15.75" thickBot="1" x14ac:dyDescent="0.3">
      <c r="B33" s="84"/>
      <c r="C33" s="176"/>
      <c r="D33" s="177" t="s">
        <v>220</v>
      </c>
      <c r="E33" s="178"/>
      <c r="F33" s="104"/>
      <c r="G33" s="104"/>
      <c r="H33" s="178"/>
      <c r="I33" s="178">
        <f>'[2]F-W1.028 Produkcja'!H8</f>
        <v>0</v>
      </c>
      <c r="J33" s="93"/>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77"/>
      <c r="AK33" s="77"/>
      <c r="AL33" s="179" t="s">
        <v>221</v>
      </c>
      <c r="AM33" s="142"/>
      <c r="AN33" s="148"/>
      <c r="AO33" s="148"/>
      <c r="AP33" s="193"/>
      <c r="AQ33" s="193"/>
      <c r="AR33" s="193"/>
      <c r="AS33" s="193"/>
      <c r="AT33" s="193"/>
      <c r="AU33" s="193"/>
      <c r="AV33" s="193"/>
      <c r="AW33" s="193"/>
      <c r="AX33" s="148"/>
      <c r="AY33" s="194"/>
      <c r="AZ33" s="194"/>
      <c r="BA33" s="194"/>
      <c r="BB33" s="194"/>
      <c r="BC33" s="1"/>
      <c r="BD33" s="64"/>
      <c r="BE33" s="195"/>
      <c r="BF33" s="195"/>
      <c r="BG33" s="195"/>
      <c r="BH33" s="195"/>
      <c r="BI33" s="195"/>
      <c r="BJ33" s="196"/>
      <c r="BK33" s="190"/>
      <c r="BL33" s="190"/>
      <c r="BM33" s="196"/>
      <c r="BN33" s="192"/>
      <c r="BO33" s="192"/>
      <c r="BP33" s="192"/>
      <c r="BQ33" s="192"/>
    </row>
    <row r="34" spans="1:69" ht="15.75" thickBot="1" x14ac:dyDescent="0.3">
      <c r="A34" s="68" t="str">
        <f>+IF(COUNT(D34:AH34)=0,"n.b.",+IF(MIN(D34:H34,J34:O34,Q34:S34,U34:X34,Z34:AC34,AE34:AH34)=0,"B","A"))</f>
        <v>n.b.</v>
      </c>
      <c r="B34" s="84"/>
      <c r="C34" s="181"/>
      <c r="D34" s="106" t="str">
        <f>'[2]F-W1.028 Produkcja'!H10</f>
        <v>n.b.</v>
      </c>
      <c r="E34" s="106" t="str">
        <f>'[2]F-W1.028 Produkcja'!H11</f>
        <v>n.b.</v>
      </c>
      <c r="F34" s="106" t="str">
        <f>'[2]F-W1.028 Produkcja'!H12</f>
        <v>n.b.</v>
      </c>
      <c r="G34" s="106" t="str">
        <f>'[2]F-W1.028 Produkcja'!H13</f>
        <v>n.b.</v>
      </c>
      <c r="H34" s="106" t="str">
        <f>'[2]F-W1.028 Produkcja'!H14</f>
        <v>n.b.</v>
      </c>
      <c r="I34" s="182"/>
      <c r="J34" s="106" t="str">
        <f>'[2]F-W1.028 Produkcja'!H16</f>
        <v>n.b.</v>
      </c>
      <c r="K34" s="106" t="str">
        <f>'[2]F-W1.028 Produkcja'!H17</f>
        <v>n.b.</v>
      </c>
      <c r="L34" s="106" t="str">
        <f>'[2]F-W1.028 Produkcja'!H18</f>
        <v>n.b.</v>
      </c>
      <c r="M34" s="106" t="str">
        <f>'[2]F-W1.028 Produkcja'!H19</f>
        <v>n.b.</v>
      </c>
      <c r="N34" s="106" t="str">
        <f>'[2]F-W1.028 Produkcja'!H20</f>
        <v>n.b.</v>
      </c>
      <c r="O34" s="106" t="str">
        <f>'[2]F-W1.028 Produkcja'!H21</f>
        <v>n.b.</v>
      </c>
      <c r="P34" s="182"/>
      <c r="Q34" s="106" t="str">
        <f>'[2]F-W1.028 Produkcja'!H23</f>
        <v>n.b.</v>
      </c>
      <c r="R34" s="106" t="str">
        <f>'[2]F-W1.028 Produkcja'!H24</f>
        <v>n.b.</v>
      </c>
      <c r="S34" s="106" t="str">
        <f>'[2]F-W1.028 Produkcja'!H25</f>
        <v>n.b.</v>
      </c>
      <c r="T34" s="124"/>
      <c r="U34" s="106" t="str">
        <f>'[2]F-W1.028 Produkcja'!H27</f>
        <v>n.b.</v>
      </c>
      <c r="V34" s="106" t="str">
        <f>'[2]F-W1.028 Produkcja'!H28</f>
        <v>n.b.</v>
      </c>
      <c r="W34" s="106" t="str">
        <f>'[2]F-W1.028 Produkcja'!H29</f>
        <v>n.b.</v>
      </c>
      <c r="X34" s="106" t="str">
        <f>'[2]F-W1.028 Produkcja'!H30</f>
        <v>n.b.</v>
      </c>
      <c r="Y34" s="182"/>
      <c r="Z34" s="183" t="str">
        <f>'[2]F-W1.028 Produkcja'!H32</f>
        <v>n.b.</v>
      </c>
      <c r="AA34" s="183" t="str">
        <f>'[2]F-W1.028 Produkcja'!H33</f>
        <v>n.b.</v>
      </c>
      <c r="AB34" s="183" t="str">
        <f>'[2]F-W1.028 Produkcja'!H34</f>
        <v>n.b.</v>
      </c>
      <c r="AC34" s="183" t="str">
        <f>'[2]F-W1.028 Produkcja'!H35</f>
        <v>n.b.</v>
      </c>
      <c r="AD34" s="182"/>
      <c r="AE34" s="106" t="str">
        <f>'[2]F-W1.028 Produkcja'!H37</f>
        <v>n.b.</v>
      </c>
      <c r="AF34" s="106" t="str">
        <f>'[2]F-W1.028 Produkcja'!H38</f>
        <v>n.b.</v>
      </c>
      <c r="AG34" s="106" t="str">
        <f>'[2]F-W1.028 Produkcja'!H39</f>
        <v>n.b.</v>
      </c>
      <c r="AH34" s="106" t="str">
        <f>'[2]F-W1.028 Produkcja'!H40</f>
        <v>n.b.</v>
      </c>
      <c r="AI34" s="184"/>
      <c r="AJ34" s="126"/>
      <c r="AK34" s="126"/>
      <c r="AL34" s="185"/>
      <c r="AM34" s="548" t="str">
        <f>+IF(COUNT(D34:AH34)=0,"n.b.",+ROUND((+SUM(D34:AH34)/COUNT(D34:AH34)/10),2))</f>
        <v>n.b.</v>
      </c>
      <c r="AN34" s="549"/>
      <c r="AO34" s="197"/>
      <c r="AP34" s="186" t="str">
        <f>E34</f>
        <v>n.b.</v>
      </c>
      <c r="AQ34" s="186" t="str">
        <f>F34</f>
        <v>n.b.</v>
      </c>
      <c r="AR34" s="186" t="str">
        <f>G34</f>
        <v>n.b.</v>
      </c>
      <c r="AS34" s="186" t="str">
        <f>N34</f>
        <v>n.b.</v>
      </c>
      <c r="AT34" s="186" t="str">
        <f>O34</f>
        <v>n.b.</v>
      </c>
      <c r="AU34" s="186" t="str">
        <f>X34</f>
        <v>n.b.</v>
      </c>
      <c r="AV34" s="186" t="str">
        <f>AF34</f>
        <v>n.b.</v>
      </c>
      <c r="AW34" s="186" t="str">
        <f>AG34</f>
        <v>n.b.</v>
      </c>
      <c r="AX34" s="187"/>
      <c r="AY34" s="108">
        <f>CC35</f>
        <v>0</v>
      </c>
      <c r="AZ34" s="108">
        <f>CK35</f>
        <v>0</v>
      </c>
      <c r="BA34" s="108">
        <f>CX35</f>
        <v>0</v>
      </c>
      <c r="BB34" s="109">
        <f>DK35</f>
        <v>0</v>
      </c>
      <c r="BC34" s="1"/>
      <c r="BD34" s="64"/>
      <c r="BE34" s="188"/>
      <c r="BF34" s="188"/>
      <c r="BG34" s="188"/>
      <c r="BH34" s="188"/>
      <c r="BI34" s="188"/>
      <c r="BJ34" s="189"/>
      <c r="BK34" s="190"/>
      <c r="BL34" s="190"/>
      <c r="BM34" s="191"/>
      <c r="BN34" s="192"/>
      <c r="BO34" s="192"/>
      <c r="BP34" s="192"/>
      <c r="BQ34" s="192"/>
    </row>
    <row r="35" spans="1:69" ht="15.75" thickBot="1" x14ac:dyDescent="0.3">
      <c r="B35" s="84"/>
      <c r="C35" s="176"/>
      <c r="D35" s="177" t="s">
        <v>222</v>
      </c>
      <c r="E35" s="178"/>
      <c r="F35" s="104"/>
      <c r="G35" s="104"/>
      <c r="H35" s="178"/>
      <c r="I35" s="178">
        <f>'[2]F-W1.028 Produkcja'!I8</f>
        <v>0</v>
      </c>
      <c r="J35" s="93"/>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77"/>
      <c r="AK35" s="77"/>
      <c r="AL35" s="179" t="s">
        <v>223</v>
      </c>
      <c r="AM35" s="148"/>
      <c r="AN35" s="148"/>
      <c r="AO35" s="148"/>
      <c r="AP35" s="193"/>
      <c r="AQ35" s="193"/>
      <c r="AR35" s="193"/>
      <c r="AS35" s="193"/>
      <c r="AT35" s="193"/>
      <c r="AU35" s="193"/>
      <c r="AV35" s="193"/>
      <c r="AW35" s="193"/>
      <c r="AX35" s="148"/>
      <c r="AY35" s="194"/>
      <c r="AZ35" s="194"/>
      <c r="BA35" s="194"/>
      <c r="BB35" s="194"/>
      <c r="BC35" s="1"/>
      <c r="BD35" s="64"/>
      <c r="BE35" s="195"/>
      <c r="BF35" s="195"/>
      <c r="BG35" s="195"/>
      <c r="BH35" s="195"/>
      <c r="BI35" s="195"/>
      <c r="BJ35" s="196"/>
      <c r="BK35" s="190"/>
      <c r="BL35" s="190"/>
      <c r="BM35" s="196"/>
      <c r="BN35" s="192"/>
      <c r="BO35" s="192"/>
      <c r="BP35" s="192"/>
      <c r="BQ35" s="192"/>
    </row>
    <row r="36" spans="1:69" ht="15.75" thickBot="1" x14ac:dyDescent="0.3">
      <c r="A36" s="68" t="str">
        <f>+IF(COUNT(D36:AH36)=0,"n.b.",+IF(MIN(D36:H36,J36:O36,Q36:S36,U36:X36,Z36:AC36,AE36:AH36)=0,"B","A"))</f>
        <v>n.b.</v>
      </c>
      <c r="B36" s="84"/>
      <c r="C36" s="181"/>
      <c r="D36" s="106" t="str">
        <f>'[2]F-W1.028 Produkcja'!I10</f>
        <v>n.b.</v>
      </c>
      <c r="E36" s="106" t="str">
        <f>'[2]F-W1.028 Produkcja'!I11</f>
        <v>n.b.</v>
      </c>
      <c r="F36" s="106" t="str">
        <f>'[2]F-W1.028 Produkcja'!I12</f>
        <v>n.b.</v>
      </c>
      <c r="G36" s="106" t="str">
        <f>'[2]F-W1.028 Produkcja'!I13</f>
        <v>n.b.</v>
      </c>
      <c r="H36" s="106" t="str">
        <f>'[2]F-W1.028 Produkcja'!I14</f>
        <v>n.b.</v>
      </c>
      <c r="I36" s="182"/>
      <c r="J36" s="106" t="str">
        <f>'[2]F-W1.028 Produkcja'!I16</f>
        <v>n.b.</v>
      </c>
      <c r="K36" s="106" t="str">
        <f>'[2]F-W1.028 Produkcja'!I17</f>
        <v>n.b.</v>
      </c>
      <c r="L36" s="106" t="str">
        <f>'[2]F-W1.028 Produkcja'!I18</f>
        <v>n.b.</v>
      </c>
      <c r="M36" s="106" t="str">
        <f>'[2]F-W1.028 Produkcja'!I19</f>
        <v>n.b.</v>
      </c>
      <c r="N36" s="106" t="str">
        <f>'[2]F-W1.028 Produkcja'!I20</f>
        <v>n.b.</v>
      </c>
      <c r="O36" s="106" t="str">
        <f>'[2]F-W1.028 Produkcja'!I21</f>
        <v>n.b.</v>
      </c>
      <c r="P36" s="182"/>
      <c r="Q36" s="106" t="str">
        <f>'[2]F-W1.028 Produkcja'!I23</f>
        <v>n.b.</v>
      </c>
      <c r="R36" s="106" t="str">
        <f>'[2]F-W1.028 Produkcja'!I24</f>
        <v>n.b.</v>
      </c>
      <c r="S36" s="106" t="str">
        <f>'[2]F-W1.028 Produkcja'!I25</f>
        <v>n.b.</v>
      </c>
      <c r="T36" s="124"/>
      <c r="U36" s="106" t="str">
        <f>'[2]F-W1.028 Produkcja'!I27</f>
        <v>n.b.</v>
      </c>
      <c r="V36" s="106" t="str">
        <f>'[2]F-W1.028 Produkcja'!I28</f>
        <v>n.b.</v>
      </c>
      <c r="W36" s="106" t="str">
        <f>'[2]F-W1.028 Produkcja'!I29</f>
        <v>n.b.</v>
      </c>
      <c r="X36" s="106" t="str">
        <f>'[2]F-W1.028 Produkcja'!I30</f>
        <v>n.b.</v>
      </c>
      <c r="Y36" s="182"/>
      <c r="Z36" s="183" t="str">
        <f>'[2]F-W1.028 Produkcja'!I32</f>
        <v>n.b.</v>
      </c>
      <c r="AA36" s="183" t="str">
        <f>'[2]F-W1.028 Produkcja'!I33</f>
        <v>n.b.</v>
      </c>
      <c r="AB36" s="183" t="str">
        <f>'[2]F-W1.028 Produkcja'!I34</f>
        <v>n.b.</v>
      </c>
      <c r="AC36" s="183" t="str">
        <f>'[2]F-W1.028 Produkcja'!I35</f>
        <v>n.b.</v>
      </c>
      <c r="AD36" s="182"/>
      <c r="AE36" s="106" t="str">
        <f>'[2]F-W1.028 Produkcja'!I37</f>
        <v>n.b.</v>
      </c>
      <c r="AF36" s="106" t="str">
        <f>'[2]F-W1.028 Produkcja'!I38</f>
        <v>n.b.</v>
      </c>
      <c r="AG36" s="106" t="str">
        <f>'[2]F-W1.028 Produkcja'!I39</f>
        <v>n.b.</v>
      </c>
      <c r="AH36" s="106" t="str">
        <f>'[2]F-W1.028 Produkcja'!I40</f>
        <v>n.b.</v>
      </c>
      <c r="AI36" s="184"/>
      <c r="AJ36" s="126"/>
      <c r="AK36" s="126"/>
      <c r="AL36" s="185"/>
      <c r="AM36" s="548" t="str">
        <f>+IF(COUNT(D36:AH36)=0,"n.b.",+ROUND((+SUM(D36:AH36)/COUNT(D36:AH36)/10),2))</f>
        <v>n.b.</v>
      </c>
      <c r="AN36" s="549"/>
      <c r="AO36" s="197"/>
      <c r="AP36" s="186" t="str">
        <f>E36</f>
        <v>n.b.</v>
      </c>
      <c r="AQ36" s="186" t="str">
        <f>F36</f>
        <v>n.b.</v>
      </c>
      <c r="AR36" s="186" t="str">
        <f>G36</f>
        <v>n.b.</v>
      </c>
      <c r="AS36" s="186" t="str">
        <f>N36</f>
        <v>n.b.</v>
      </c>
      <c r="AT36" s="186" t="str">
        <f>O36</f>
        <v>n.b.</v>
      </c>
      <c r="AU36" s="186" t="str">
        <f>X36</f>
        <v>n.b.</v>
      </c>
      <c r="AV36" s="186" t="str">
        <f>AF36</f>
        <v>n.b.</v>
      </c>
      <c r="AW36" s="186" t="str">
        <f>AG36</f>
        <v>n.b.</v>
      </c>
      <c r="AX36" s="187"/>
      <c r="AY36" s="108">
        <f>CC37</f>
        <v>0</v>
      </c>
      <c r="AZ36" s="108">
        <f>CK37</f>
        <v>0</v>
      </c>
      <c r="BA36" s="108">
        <f>CX37</f>
        <v>0</v>
      </c>
      <c r="BB36" s="109">
        <f>DK37</f>
        <v>0</v>
      </c>
      <c r="BC36" s="1"/>
      <c r="BD36" s="64"/>
      <c r="BE36" s="188"/>
      <c r="BF36" s="188"/>
      <c r="BG36" s="188"/>
      <c r="BH36" s="188"/>
      <c r="BI36" s="188"/>
      <c r="BJ36" s="189"/>
      <c r="BK36" s="190"/>
      <c r="BL36" s="190"/>
      <c r="BM36" s="191"/>
      <c r="BN36" s="192"/>
      <c r="BO36" s="192"/>
      <c r="BP36" s="192"/>
      <c r="BQ36" s="192"/>
    </row>
    <row r="37" spans="1:69" ht="15.75" thickBot="1" x14ac:dyDescent="0.3">
      <c r="B37" s="84"/>
      <c r="C37" s="176"/>
      <c r="D37" s="177" t="s">
        <v>224</v>
      </c>
      <c r="E37" s="178"/>
      <c r="F37" s="104"/>
      <c r="G37" s="104"/>
      <c r="H37" s="178"/>
      <c r="I37" s="178">
        <f>'[2]F-W1.028 Produkcja'!J8</f>
        <v>0</v>
      </c>
      <c r="J37" s="93"/>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77"/>
      <c r="AK37" s="77"/>
      <c r="AL37" s="179" t="s">
        <v>225</v>
      </c>
      <c r="AM37" s="148"/>
      <c r="AN37" s="148"/>
      <c r="AO37" s="148"/>
      <c r="AP37" s="193"/>
      <c r="AQ37" s="193"/>
      <c r="AR37" s="193"/>
      <c r="AS37" s="193"/>
      <c r="AT37" s="193"/>
      <c r="AU37" s="193"/>
      <c r="AV37" s="193"/>
      <c r="AW37" s="193"/>
      <c r="AX37" s="148"/>
      <c r="AY37" s="194"/>
      <c r="AZ37" s="194"/>
      <c r="BA37" s="194"/>
      <c r="BB37" s="194"/>
      <c r="BC37" s="1"/>
      <c r="BD37" s="64"/>
      <c r="BE37" s="195"/>
      <c r="BF37" s="195"/>
      <c r="BG37" s="195"/>
      <c r="BH37" s="195"/>
      <c r="BI37" s="195"/>
      <c r="BJ37" s="196"/>
      <c r="BK37" s="190"/>
      <c r="BL37" s="190"/>
      <c r="BM37" s="196"/>
      <c r="BN37" s="192"/>
      <c r="BO37" s="192"/>
      <c r="BP37" s="192"/>
      <c r="BQ37" s="192"/>
    </row>
    <row r="38" spans="1:69" ht="15.75" thickBot="1" x14ac:dyDescent="0.3">
      <c r="A38" s="68" t="str">
        <f>+IF(COUNT(D38:AH38)=0,"n.b.",+IF(MIN(D38:H38,J38:O38,Q38:S38,U38:X38,Z38:AC38,AE38:AH38)=0,"B","A"))</f>
        <v>n.b.</v>
      </c>
      <c r="B38" s="84"/>
      <c r="C38" s="181"/>
      <c r="D38" s="106" t="str">
        <f>'[2]F-W1.028 Produkcja'!J10</f>
        <v>n.b.</v>
      </c>
      <c r="E38" s="106" t="str">
        <f>'[2]F-W1.028 Produkcja'!J11</f>
        <v>n.b.</v>
      </c>
      <c r="F38" s="106" t="str">
        <f>'[2]F-W1.028 Produkcja'!J12</f>
        <v>n.b.</v>
      </c>
      <c r="G38" s="106" t="str">
        <f>'[2]F-W1.028 Produkcja'!J13</f>
        <v>n.b.</v>
      </c>
      <c r="H38" s="106" t="str">
        <f>'[2]F-W1.028 Produkcja'!J14</f>
        <v>n.b.</v>
      </c>
      <c r="I38" s="182"/>
      <c r="J38" s="106" t="str">
        <f>'[2]F-W1.028 Produkcja'!J16</f>
        <v>n.b.</v>
      </c>
      <c r="K38" s="106" t="str">
        <f>'[2]F-W1.028 Produkcja'!J17</f>
        <v>n.b.</v>
      </c>
      <c r="L38" s="106" t="str">
        <f>'[2]F-W1.028 Produkcja'!J18</f>
        <v>n.b.</v>
      </c>
      <c r="M38" s="106" t="str">
        <f>'[2]F-W1.028 Produkcja'!J19</f>
        <v>n.b.</v>
      </c>
      <c r="N38" s="106" t="str">
        <f>'[2]F-W1.028 Produkcja'!J20</f>
        <v>n.b.</v>
      </c>
      <c r="O38" s="106" t="str">
        <f>'[2]F-W1.028 Produkcja'!J21</f>
        <v>n.b.</v>
      </c>
      <c r="P38" s="182"/>
      <c r="Q38" s="106" t="str">
        <f>'[2]F-W1.028 Produkcja'!J23</f>
        <v>n.b.</v>
      </c>
      <c r="R38" s="106" t="str">
        <f>'[2]F-W1.028 Produkcja'!J24</f>
        <v>n.b.</v>
      </c>
      <c r="S38" s="106" t="str">
        <f>'[2]F-W1.028 Produkcja'!J25</f>
        <v>n.b.</v>
      </c>
      <c r="T38" s="124"/>
      <c r="U38" s="106" t="str">
        <f>'[2]F-W1.028 Produkcja'!J27</f>
        <v>n.b.</v>
      </c>
      <c r="V38" s="106" t="str">
        <f>'[2]F-W1.028 Produkcja'!J28</f>
        <v>n.b.</v>
      </c>
      <c r="W38" s="106" t="str">
        <f>'[2]F-W1.028 Produkcja'!J29</f>
        <v>n.b.</v>
      </c>
      <c r="X38" s="106" t="str">
        <f>'[2]F-W1.028 Produkcja'!J30</f>
        <v>n.b.</v>
      </c>
      <c r="Y38" s="182"/>
      <c r="Z38" s="106" t="str">
        <f>'[2]F-W1.028 Produkcja'!J32</f>
        <v>n.b.</v>
      </c>
      <c r="AA38" s="106" t="str">
        <f>'[2]F-W1.028 Produkcja'!J33</f>
        <v>n.b.</v>
      </c>
      <c r="AB38" s="106" t="str">
        <f>'[2]F-W1.028 Produkcja'!J34</f>
        <v>n.b.</v>
      </c>
      <c r="AC38" s="106" t="str">
        <f>'[2]F-W1.028 Produkcja'!J35</f>
        <v>n.b.</v>
      </c>
      <c r="AD38" s="182"/>
      <c r="AE38" s="106" t="str">
        <f>'[2]F-W1.028 Produkcja'!J37</f>
        <v>n.b.</v>
      </c>
      <c r="AF38" s="106" t="str">
        <f>'[2]F-W1.028 Produkcja'!J38</f>
        <v>n.b.</v>
      </c>
      <c r="AG38" s="106" t="str">
        <f>'[2]F-W1.028 Produkcja'!J39</f>
        <v>n.b.</v>
      </c>
      <c r="AH38" s="106" t="str">
        <f>'[2]F-W1.028 Produkcja'!J40</f>
        <v>n.b.</v>
      </c>
      <c r="AI38" s="184"/>
      <c r="AJ38" s="126"/>
      <c r="AK38" s="126"/>
      <c r="AL38" s="185"/>
      <c r="AM38" s="548" t="str">
        <f>+IF(COUNT(D38:AH38)=0,"n.b.",+ROUND((+SUM(D38:AH38)/COUNT(D38:AH38)/10),2))</f>
        <v>n.b.</v>
      </c>
      <c r="AN38" s="549"/>
      <c r="AO38" s="197"/>
      <c r="AP38" s="186" t="str">
        <f>E38</f>
        <v>n.b.</v>
      </c>
      <c r="AQ38" s="186" t="str">
        <f>F38</f>
        <v>n.b.</v>
      </c>
      <c r="AR38" s="186" t="str">
        <f>G38</f>
        <v>n.b.</v>
      </c>
      <c r="AS38" s="186" t="str">
        <f>N38</f>
        <v>n.b.</v>
      </c>
      <c r="AT38" s="186" t="str">
        <f>O38</f>
        <v>n.b.</v>
      </c>
      <c r="AU38" s="186" t="str">
        <f>X38</f>
        <v>n.b.</v>
      </c>
      <c r="AV38" s="186" t="str">
        <f>AF38</f>
        <v>n.b.</v>
      </c>
      <c r="AW38" s="186" t="str">
        <f>AG38</f>
        <v>n.b.</v>
      </c>
      <c r="AX38" s="187"/>
      <c r="AY38" s="108">
        <f>CC39</f>
        <v>0</v>
      </c>
      <c r="AZ38" s="108">
        <f>CK39</f>
        <v>0</v>
      </c>
      <c r="BA38" s="108">
        <f>CX39</f>
        <v>0</v>
      </c>
      <c r="BB38" s="109">
        <f>DK39</f>
        <v>0</v>
      </c>
      <c r="BC38" s="1"/>
      <c r="BD38" s="64"/>
      <c r="BE38" s="188"/>
      <c r="BF38" s="188"/>
      <c r="BG38" s="188"/>
      <c r="BH38" s="188"/>
      <c r="BI38" s="188"/>
      <c r="BJ38" s="189"/>
      <c r="BK38" s="190"/>
      <c r="BL38" s="190"/>
      <c r="BM38" s="191"/>
      <c r="BN38" s="192"/>
      <c r="BO38" s="192"/>
      <c r="BP38" s="192"/>
      <c r="BQ38" s="192"/>
    </row>
    <row r="39" spans="1:69" ht="15.75" thickBot="1" x14ac:dyDescent="0.3">
      <c r="B39" s="84"/>
      <c r="C39" s="176"/>
      <c r="D39" s="177" t="s">
        <v>226</v>
      </c>
      <c r="E39" s="178"/>
      <c r="F39" s="104"/>
      <c r="G39" s="104"/>
      <c r="H39" s="178"/>
      <c r="I39" s="178">
        <f>'[2]F-W1.028 Produkcja'!K8</f>
        <v>0</v>
      </c>
      <c r="J39" s="93"/>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77"/>
      <c r="AK39" s="77"/>
      <c r="AL39" s="179" t="s">
        <v>227</v>
      </c>
      <c r="AM39" s="148"/>
      <c r="AN39" s="148"/>
      <c r="AO39" s="148"/>
      <c r="AP39" s="193"/>
      <c r="AQ39" s="193"/>
      <c r="AR39" s="193"/>
      <c r="AS39" s="193"/>
      <c r="AT39" s="193"/>
      <c r="AU39" s="193"/>
      <c r="AV39" s="193"/>
      <c r="AW39" s="193"/>
      <c r="AX39" s="148"/>
      <c r="AY39" s="198"/>
      <c r="AZ39" s="194"/>
      <c r="BA39" s="194"/>
      <c r="BB39" s="194"/>
      <c r="BC39" s="1"/>
      <c r="BD39" s="64"/>
      <c r="BE39" s="195"/>
      <c r="BF39" s="195"/>
      <c r="BG39" s="195"/>
      <c r="BH39" s="195"/>
      <c r="BI39" s="195"/>
      <c r="BJ39" s="196"/>
      <c r="BK39" s="190"/>
      <c r="BL39" s="190"/>
      <c r="BM39" s="196"/>
      <c r="BN39" s="192"/>
      <c r="BO39" s="192"/>
      <c r="BP39" s="192"/>
      <c r="BQ39" s="192"/>
    </row>
    <row r="40" spans="1:69" ht="15.75" thickBot="1" x14ac:dyDescent="0.3">
      <c r="A40" s="68" t="str">
        <f>+IF(COUNT(D40:AH40)=0,"n.b.",+IF(MIN(D40:H40,J40:O40,Q40:S40,U40:X40,Z40:AC40,AE40:AH40)=0,"B","A"))</f>
        <v>n.b.</v>
      </c>
      <c r="B40" s="84"/>
      <c r="C40" s="181"/>
      <c r="D40" s="106" t="str">
        <f>'[2]F-W1.028 Produkcja'!K10</f>
        <v>n.b.</v>
      </c>
      <c r="E40" s="106" t="str">
        <f>'[2]F-W1.028 Produkcja'!K11</f>
        <v>n.b.</v>
      </c>
      <c r="F40" s="106" t="str">
        <f>'[2]F-W1.028 Produkcja'!K12</f>
        <v>n.b.</v>
      </c>
      <c r="G40" s="106" t="str">
        <f>'[2]F-W1.028 Produkcja'!K13</f>
        <v>n.b.</v>
      </c>
      <c r="H40" s="106" t="str">
        <f>'[2]F-W1.028 Produkcja'!K14</f>
        <v>n.b.</v>
      </c>
      <c r="I40" s="182"/>
      <c r="J40" s="106" t="str">
        <f>'[2]F-W1.028 Produkcja'!K16</f>
        <v>n.b.</v>
      </c>
      <c r="K40" s="106" t="str">
        <f>'[2]F-W1.028 Produkcja'!K17</f>
        <v>n.b.</v>
      </c>
      <c r="L40" s="106" t="str">
        <f>'[2]F-W1.028 Produkcja'!K18</f>
        <v>n.b.</v>
      </c>
      <c r="M40" s="106" t="str">
        <f>'[2]F-W1.028 Produkcja'!K19</f>
        <v>n.b.</v>
      </c>
      <c r="N40" s="106" t="str">
        <f>'[2]F-W1.028 Produkcja'!K20</f>
        <v>n.b.</v>
      </c>
      <c r="O40" s="106" t="str">
        <f>'[2]F-W1.028 Produkcja'!K21</f>
        <v>n.b.</v>
      </c>
      <c r="P40" s="182"/>
      <c r="Q40" s="106" t="str">
        <f>'[2]F-W1.028 Produkcja'!K23</f>
        <v>n.b.</v>
      </c>
      <c r="R40" s="106" t="str">
        <f>'[2]F-W1.028 Produkcja'!K24</f>
        <v>n.b.</v>
      </c>
      <c r="S40" s="106" t="str">
        <f>'[2]F-W1.028 Produkcja'!K25</f>
        <v>n.b.</v>
      </c>
      <c r="T40" s="124"/>
      <c r="U40" s="106" t="str">
        <f>'[2]F-W1.028 Produkcja'!K27</f>
        <v>n.b.</v>
      </c>
      <c r="V40" s="106" t="str">
        <f>'[2]F-W1.028 Produkcja'!K28</f>
        <v>n.b.</v>
      </c>
      <c r="W40" s="106" t="str">
        <f>'[2]F-W1.028 Produkcja'!K29</f>
        <v>n.b.</v>
      </c>
      <c r="X40" s="106" t="str">
        <f>'[2]F-W1.028 Produkcja'!K30</f>
        <v>n.b.</v>
      </c>
      <c r="Y40" s="182"/>
      <c r="Z40" s="106" t="str">
        <f>'[2]F-W1.028 Produkcja'!K32</f>
        <v>n.b.</v>
      </c>
      <c r="AA40" s="106" t="str">
        <f>'[2]F-W1.028 Produkcja'!K33</f>
        <v>n.b.</v>
      </c>
      <c r="AB40" s="106" t="str">
        <f>'[2]F-W1.028 Produkcja'!K34</f>
        <v>n.b.</v>
      </c>
      <c r="AC40" s="106" t="str">
        <f>'[2]F-W1.028 Produkcja'!K35</f>
        <v>n.b.</v>
      </c>
      <c r="AD40" s="182"/>
      <c r="AE40" s="106" t="str">
        <f>'[2]F-W1.028 Produkcja'!K37</f>
        <v>n.b.</v>
      </c>
      <c r="AF40" s="106" t="str">
        <f>'[2]F-W1.028 Produkcja'!K38</f>
        <v>n.b.</v>
      </c>
      <c r="AG40" s="106" t="str">
        <f>'[2]F-W1.028 Produkcja'!K39</f>
        <v>n.b.</v>
      </c>
      <c r="AH40" s="106" t="str">
        <f>'[2]F-W1.028 Produkcja'!K40</f>
        <v>n.b.</v>
      </c>
      <c r="AI40" s="184"/>
      <c r="AJ40" s="126"/>
      <c r="AK40" s="126"/>
      <c r="AL40" s="185"/>
      <c r="AM40" s="548" t="str">
        <f>+IF(COUNT(D40:AH40)=0,"n.b.",+ROUND((+SUM(D40:AH40)/COUNT(D40:AH40)/10),2))</f>
        <v>n.b.</v>
      </c>
      <c r="AN40" s="549"/>
      <c r="AO40" s="197"/>
      <c r="AP40" s="186" t="str">
        <f>E40</f>
        <v>n.b.</v>
      </c>
      <c r="AQ40" s="186" t="str">
        <f>F40</f>
        <v>n.b.</v>
      </c>
      <c r="AR40" s="186" t="str">
        <f>G40</f>
        <v>n.b.</v>
      </c>
      <c r="AS40" s="186" t="str">
        <f>N40</f>
        <v>n.b.</v>
      </c>
      <c r="AT40" s="186" t="str">
        <f>O40</f>
        <v>n.b.</v>
      </c>
      <c r="AU40" s="186" t="str">
        <f>X40</f>
        <v>n.b.</v>
      </c>
      <c r="AV40" s="186" t="str">
        <f>AF40</f>
        <v>n.b.</v>
      </c>
      <c r="AW40" s="186" t="str">
        <f>AG40</f>
        <v>n.b.</v>
      </c>
      <c r="AX40" s="187"/>
      <c r="AY40" s="108">
        <f>CC41</f>
        <v>0</v>
      </c>
      <c r="AZ40" s="108">
        <f>CK41</f>
        <v>0</v>
      </c>
      <c r="BA40" s="108">
        <f>CX41</f>
        <v>0</v>
      </c>
      <c r="BB40" s="109">
        <f>DK41</f>
        <v>0</v>
      </c>
      <c r="BC40" s="1"/>
      <c r="BD40" s="64"/>
      <c r="BE40" s="188"/>
      <c r="BF40" s="188"/>
      <c r="BG40" s="188"/>
      <c r="BH40" s="188"/>
      <c r="BI40" s="188"/>
      <c r="BJ40" s="189"/>
      <c r="BK40" s="190"/>
      <c r="BL40" s="190"/>
      <c r="BM40" s="191"/>
      <c r="BN40" s="192"/>
      <c r="BO40" s="192"/>
      <c r="BP40" s="192"/>
      <c r="BQ40" s="192"/>
    </row>
    <row r="41" spans="1:69" ht="15.75" thickBot="1" x14ac:dyDescent="0.3">
      <c r="B41" s="84"/>
      <c r="C41" s="176"/>
      <c r="D41" s="177" t="s">
        <v>228</v>
      </c>
      <c r="E41" s="178"/>
      <c r="F41" s="104"/>
      <c r="G41" s="104"/>
      <c r="H41" s="178"/>
      <c r="I41" s="178">
        <f>'[2]F-W1.028 Produkcja'!L8</f>
        <v>0</v>
      </c>
      <c r="J41" s="9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77"/>
      <c r="AK41" s="77"/>
      <c r="AL41" s="179" t="s">
        <v>229</v>
      </c>
      <c r="AM41" s="148"/>
      <c r="AN41" s="148"/>
      <c r="AO41" s="148"/>
      <c r="AP41" s="193"/>
      <c r="AQ41" s="193"/>
      <c r="AR41" s="193"/>
      <c r="AS41" s="193"/>
      <c r="AT41" s="193"/>
      <c r="AU41" s="193"/>
      <c r="AV41" s="193"/>
      <c r="AW41" s="193"/>
      <c r="AX41" s="148"/>
      <c r="AY41" s="194"/>
      <c r="AZ41" s="194"/>
      <c r="BA41" s="194"/>
      <c r="BB41" s="194"/>
      <c r="BC41" s="1"/>
      <c r="BD41" s="64"/>
      <c r="BE41" s="195"/>
      <c r="BF41" s="195"/>
      <c r="BG41" s="195"/>
      <c r="BH41" s="195"/>
      <c r="BI41" s="195"/>
      <c r="BJ41" s="196"/>
      <c r="BK41" s="190"/>
      <c r="BL41" s="190"/>
      <c r="BM41" s="196"/>
      <c r="BN41" s="192"/>
      <c r="BO41" s="192"/>
      <c r="BP41" s="192"/>
      <c r="BQ41" s="192"/>
    </row>
    <row r="42" spans="1:69" ht="15.75" thickBot="1" x14ac:dyDescent="0.3">
      <c r="A42" s="68" t="str">
        <f>+IF(COUNT(D42:AH42)=0,"n.b.",+IF(MIN(D42:H42,J42:O42,Q42:S42,U42:X42,Z42:AC42,AE42:AH42)=0,"B","A"))</f>
        <v>n.b.</v>
      </c>
      <c r="B42" s="84"/>
      <c r="C42" s="181"/>
      <c r="D42" s="106" t="str">
        <f>'[2]F-W1.028 Produkcja'!L10</f>
        <v>n.b.</v>
      </c>
      <c r="E42" s="106" t="str">
        <f>'[2]F-W1.028 Produkcja'!L11</f>
        <v>n.b.</v>
      </c>
      <c r="F42" s="106" t="str">
        <f>'[2]F-W1.028 Produkcja'!L12</f>
        <v>n.b.</v>
      </c>
      <c r="G42" s="106" t="str">
        <f>'[2]F-W1.028 Produkcja'!L13</f>
        <v>n.b.</v>
      </c>
      <c r="H42" s="106" t="str">
        <f>'[2]F-W1.028 Produkcja'!L14</f>
        <v>n.b.</v>
      </c>
      <c r="I42" s="182"/>
      <c r="J42" s="106" t="str">
        <f>'[2]F-W1.028 Produkcja'!L16</f>
        <v>n.b.</v>
      </c>
      <c r="K42" s="106" t="str">
        <f>'[2]F-W1.028 Produkcja'!L17</f>
        <v>n.b.</v>
      </c>
      <c r="L42" s="106" t="str">
        <f>'[2]F-W1.028 Produkcja'!L18</f>
        <v>n.b.</v>
      </c>
      <c r="M42" s="106" t="str">
        <f>'[2]F-W1.028 Produkcja'!L19</f>
        <v>n.b.</v>
      </c>
      <c r="N42" s="106" t="str">
        <f>'[2]F-W1.028 Produkcja'!L20</f>
        <v>n.b.</v>
      </c>
      <c r="O42" s="106" t="str">
        <f>'[2]F-W1.028 Produkcja'!L21</f>
        <v>n.b.</v>
      </c>
      <c r="P42" s="182"/>
      <c r="Q42" s="106" t="str">
        <f>'[2]F-W1.028 Produkcja'!L23</f>
        <v>n.b.</v>
      </c>
      <c r="R42" s="106" t="str">
        <f>'[2]F-W1.028 Produkcja'!L24</f>
        <v>n.b.</v>
      </c>
      <c r="S42" s="106" t="str">
        <f>'[2]F-W1.028 Produkcja'!L25</f>
        <v>n.b.</v>
      </c>
      <c r="T42" s="124"/>
      <c r="U42" s="106" t="str">
        <f>'[2]F-W1.028 Produkcja'!L27</f>
        <v>n.b.</v>
      </c>
      <c r="V42" s="106" t="str">
        <f>'[2]F-W1.028 Produkcja'!L28</f>
        <v>n.b.</v>
      </c>
      <c r="W42" s="106" t="str">
        <f>'[2]F-W1.028 Produkcja'!L29</f>
        <v>n.b.</v>
      </c>
      <c r="X42" s="106" t="str">
        <f>'[2]F-W1.028 Produkcja'!L30</f>
        <v>n.b.</v>
      </c>
      <c r="Y42" s="182"/>
      <c r="Z42" s="106" t="str">
        <f>'[2]F-W1.028 Produkcja'!L32</f>
        <v>n.b.</v>
      </c>
      <c r="AA42" s="106" t="str">
        <f>'[2]F-W1.028 Produkcja'!L33</f>
        <v>n.b.</v>
      </c>
      <c r="AB42" s="106" t="str">
        <f>'[2]F-W1.028 Produkcja'!L34</f>
        <v>n.b.</v>
      </c>
      <c r="AC42" s="106" t="str">
        <f>'[2]F-W1.028 Produkcja'!L35</f>
        <v>n.b.</v>
      </c>
      <c r="AD42" s="182"/>
      <c r="AE42" s="106" t="str">
        <f>'[2]F-W1.028 Produkcja'!L37</f>
        <v>n.b.</v>
      </c>
      <c r="AF42" s="106" t="str">
        <f>'[2]F-W1.028 Produkcja'!L38</f>
        <v>n.b.</v>
      </c>
      <c r="AG42" s="106" t="str">
        <f>'[2]F-W1.028 Produkcja'!L39</f>
        <v>n.b.</v>
      </c>
      <c r="AH42" s="106" t="str">
        <f>'[2]F-W1.028 Produkcja'!L40</f>
        <v>n.b.</v>
      </c>
      <c r="AI42" s="184"/>
      <c r="AJ42" s="126"/>
      <c r="AK42" s="126"/>
      <c r="AL42" s="185"/>
      <c r="AM42" s="548" t="str">
        <f>+IF(COUNT(D42:AH42)=0,"n.b.",+ROUND((+SUM(D42:AH42)/COUNT(D42:AH42)/10),2))</f>
        <v>n.b.</v>
      </c>
      <c r="AN42" s="549"/>
      <c r="AO42" s="197"/>
      <c r="AP42" s="186" t="str">
        <f>E42</f>
        <v>n.b.</v>
      </c>
      <c r="AQ42" s="186" t="str">
        <f>F42</f>
        <v>n.b.</v>
      </c>
      <c r="AR42" s="186" t="str">
        <f>G42</f>
        <v>n.b.</v>
      </c>
      <c r="AS42" s="186" t="str">
        <f>N42</f>
        <v>n.b.</v>
      </c>
      <c r="AT42" s="186" t="str">
        <f>O42</f>
        <v>n.b.</v>
      </c>
      <c r="AU42" s="186" t="str">
        <f>X42</f>
        <v>n.b.</v>
      </c>
      <c r="AV42" s="186" t="str">
        <f>AF42</f>
        <v>n.b.</v>
      </c>
      <c r="AW42" s="186" t="str">
        <f>AG42</f>
        <v>n.b.</v>
      </c>
      <c r="AX42" s="187"/>
      <c r="AY42" s="108">
        <f>CC43</f>
        <v>0</v>
      </c>
      <c r="AZ42" s="108">
        <f>CK43</f>
        <v>0</v>
      </c>
      <c r="BA42" s="108">
        <f>CX43</f>
        <v>0</v>
      </c>
      <c r="BB42" s="109">
        <f>DK43</f>
        <v>0</v>
      </c>
      <c r="BC42" s="1"/>
      <c r="BD42" s="64"/>
      <c r="BE42" s="188"/>
      <c r="BF42" s="188"/>
      <c r="BG42" s="188"/>
      <c r="BH42" s="188"/>
      <c r="BI42" s="188"/>
      <c r="BJ42" s="189"/>
      <c r="BK42" s="190"/>
      <c r="BL42" s="190"/>
      <c r="BM42" s="191"/>
      <c r="BN42" s="192"/>
      <c r="BO42" s="192"/>
      <c r="BP42" s="192"/>
      <c r="BQ42" s="192"/>
    </row>
    <row r="43" spans="1:69" ht="15.75" thickBot="1" x14ac:dyDescent="0.3">
      <c r="B43" s="84"/>
      <c r="C43" s="176"/>
      <c r="D43" s="177" t="s">
        <v>230</v>
      </c>
      <c r="E43" s="178"/>
      <c r="F43" s="104"/>
      <c r="G43" s="104"/>
      <c r="H43" s="178"/>
      <c r="I43" s="178">
        <f>'[2]F-W1.028 Produkcja'!M8</f>
        <v>0</v>
      </c>
      <c r="J43" s="9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77"/>
      <c r="AK43" s="77"/>
      <c r="AL43" s="179" t="s">
        <v>231</v>
      </c>
      <c r="AM43" s="148"/>
      <c r="AN43" s="148"/>
      <c r="AO43" s="148"/>
      <c r="AP43" s="193"/>
      <c r="AQ43" s="193"/>
      <c r="AR43" s="193"/>
      <c r="AS43" s="193"/>
      <c r="AT43" s="193"/>
      <c r="AU43" s="193"/>
      <c r="AV43" s="193"/>
      <c r="AW43" s="193"/>
      <c r="AX43" s="148"/>
      <c r="AY43" s="194"/>
      <c r="AZ43" s="194"/>
      <c r="BA43" s="194"/>
      <c r="BB43" s="194"/>
      <c r="BC43" s="1"/>
      <c r="BD43" s="64"/>
      <c r="BE43" s="195"/>
      <c r="BF43" s="195"/>
      <c r="BG43" s="195"/>
      <c r="BH43" s="195"/>
      <c r="BI43" s="195"/>
      <c r="BJ43" s="196"/>
      <c r="BK43" s="190"/>
      <c r="BL43" s="190"/>
      <c r="BM43" s="196"/>
      <c r="BN43" s="192"/>
      <c r="BO43" s="192"/>
      <c r="BP43" s="192"/>
      <c r="BQ43" s="192"/>
    </row>
    <row r="44" spans="1:69" ht="15.75" thickBot="1" x14ac:dyDescent="0.3">
      <c r="A44" s="68" t="str">
        <f>+IF(COUNT(D44:AH44)=0,"n.b.",+IF(MIN(D44:H44,J44:O44,Q44:S44,U44:X44,Z44:AC44,AE44:AH44)=0,"B","A"))</f>
        <v>n.b.</v>
      </c>
      <c r="B44" s="84"/>
      <c r="C44" s="181"/>
      <c r="D44" s="106" t="str">
        <f>'[2]F-W1.028 Produkcja'!M10</f>
        <v>n.b.</v>
      </c>
      <c r="E44" s="106" t="str">
        <f>'[2]F-W1.028 Produkcja'!M11</f>
        <v>n.b.</v>
      </c>
      <c r="F44" s="106" t="str">
        <f>'[2]F-W1.028 Produkcja'!M12</f>
        <v>n.b.</v>
      </c>
      <c r="G44" s="106" t="str">
        <f>'[2]F-W1.028 Produkcja'!M13</f>
        <v>n.b.</v>
      </c>
      <c r="H44" s="106" t="str">
        <f>'[2]F-W1.028 Produkcja'!M14</f>
        <v>n.b.</v>
      </c>
      <c r="I44" s="182"/>
      <c r="J44" s="106" t="str">
        <f>'[2]F-W1.028 Produkcja'!M16</f>
        <v>n.b.</v>
      </c>
      <c r="K44" s="106" t="str">
        <f>'[2]F-W1.028 Produkcja'!M17</f>
        <v>n.b.</v>
      </c>
      <c r="L44" s="106" t="str">
        <f>'[2]F-W1.028 Produkcja'!M18</f>
        <v>n.b.</v>
      </c>
      <c r="M44" s="106" t="str">
        <f>'[2]F-W1.028 Produkcja'!M19</f>
        <v>n.b.</v>
      </c>
      <c r="N44" s="106" t="str">
        <f>'[2]F-W1.028 Produkcja'!M20</f>
        <v>n.b.</v>
      </c>
      <c r="O44" s="106" t="str">
        <f>'[2]F-W1.028 Produkcja'!M21</f>
        <v>n.b.</v>
      </c>
      <c r="P44" s="182"/>
      <c r="Q44" s="106" t="str">
        <f>'[2]F-W1.028 Produkcja'!M23</f>
        <v>n.b.</v>
      </c>
      <c r="R44" s="106" t="str">
        <f>'[2]F-W1.028 Produkcja'!M24</f>
        <v>n.b.</v>
      </c>
      <c r="S44" s="106" t="str">
        <f>'[2]F-W1.028 Produkcja'!M25</f>
        <v>n.b.</v>
      </c>
      <c r="T44" s="124"/>
      <c r="U44" s="106" t="str">
        <f>'[2]F-W1.028 Produkcja'!M27</f>
        <v>n.b.</v>
      </c>
      <c r="V44" s="106" t="str">
        <f>'[2]F-W1.028 Produkcja'!M28</f>
        <v>n.b.</v>
      </c>
      <c r="W44" s="106" t="str">
        <f>'[2]F-W1.028 Produkcja'!M29</f>
        <v>n.b.</v>
      </c>
      <c r="X44" s="106" t="str">
        <f>'[2]F-W1.028 Produkcja'!M30</f>
        <v>n.b.</v>
      </c>
      <c r="Y44" s="182"/>
      <c r="Z44" s="106" t="str">
        <f>'[2]F-W1.028 Produkcja'!M32</f>
        <v>n.b.</v>
      </c>
      <c r="AA44" s="106" t="str">
        <f>'[2]F-W1.028 Produkcja'!M33</f>
        <v>n.b.</v>
      </c>
      <c r="AB44" s="106" t="str">
        <f>'[2]F-W1.028 Produkcja'!M34</f>
        <v>n.b.</v>
      </c>
      <c r="AC44" s="106" t="str">
        <f>'[2]F-W1.028 Produkcja'!M35</f>
        <v>n.b.</v>
      </c>
      <c r="AD44" s="182"/>
      <c r="AE44" s="106" t="str">
        <f>'[2]F-W1.028 Produkcja'!M37</f>
        <v>n.b.</v>
      </c>
      <c r="AF44" s="106" t="str">
        <f>'[2]F-W1.028 Produkcja'!M38</f>
        <v>n.b.</v>
      </c>
      <c r="AG44" s="106" t="str">
        <f>'[2]F-W1.028 Produkcja'!M39</f>
        <v>n.b.</v>
      </c>
      <c r="AH44" s="106" t="str">
        <f>'[2]F-W1.028 Produkcja'!M40</f>
        <v>n.b.</v>
      </c>
      <c r="AI44" s="184"/>
      <c r="AJ44" s="126"/>
      <c r="AK44" s="126"/>
      <c r="AL44" s="185"/>
      <c r="AM44" s="548" t="str">
        <f>+IF(COUNT(D44:AH44)=0,"n.b.",+ROUND((+SUM(D44:AH44)/COUNT(D44:AH44)/10),2))</f>
        <v>n.b.</v>
      </c>
      <c r="AN44" s="549"/>
      <c r="AO44" s="197"/>
      <c r="AP44" s="186" t="str">
        <f>E44</f>
        <v>n.b.</v>
      </c>
      <c r="AQ44" s="186" t="str">
        <f>F44</f>
        <v>n.b.</v>
      </c>
      <c r="AR44" s="186" t="str">
        <f>G44</f>
        <v>n.b.</v>
      </c>
      <c r="AS44" s="186" t="str">
        <f>N44</f>
        <v>n.b.</v>
      </c>
      <c r="AT44" s="186" t="str">
        <f>O44</f>
        <v>n.b.</v>
      </c>
      <c r="AU44" s="186" t="str">
        <f>X44</f>
        <v>n.b.</v>
      </c>
      <c r="AV44" s="186" t="str">
        <f>AF44</f>
        <v>n.b.</v>
      </c>
      <c r="AW44" s="186" t="str">
        <f>AG44</f>
        <v>n.b.</v>
      </c>
      <c r="AX44" s="187"/>
      <c r="AY44" s="108">
        <f>CC45</f>
        <v>0</v>
      </c>
      <c r="AZ44" s="108">
        <f>CK45</f>
        <v>0</v>
      </c>
      <c r="BA44" s="108">
        <f>CX45</f>
        <v>0</v>
      </c>
      <c r="BB44" s="109">
        <f>DK45</f>
        <v>0</v>
      </c>
      <c r="BC44" s="1"/>
      <c r="BD44" s="64"/>
      <c r="BE44" s="188"/>
      <c r="BF44" s="188"/>
      <c r="BG44" s="188"/>
      <c r="BH44" s="188"/>
      <c r="BI44" s="188"/>
      <c r="BJ44" s="189"/>
      <c r="BK44" s="190"/>
      <c r="BL44" s="190"/>
      <c r="BM44" s="191"/>
      <c r="BN44" s="192"/>
      <c r="BO44" s="192"/>
      <c r="BP44" s="192"/>
      <c r="BQ44" s="192"/>
    </row>
    <row r="45" spans="1:69" ht="15.75" thickBot="1" x14ac:dyDescent="0.3">
      <c r="B45" s="84"/>
      <c r="C45" s="176"/>
      <c r="D45" s="177" t="s">
        <v>232</v>
      </c>
      <c r="E45" s="178"/>
      <c r="F45" s="104"/>
      <c r="G45" s="104"/>
      <c r="H45" s="178"/>
      <c r="I45" s="178">
        <f>'[2]F-W1.028 Produkcja'!N8</f>
        <v>0</v>
      </c>
      <c r="J45" s="9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77"/>
      <c r="AK45" s="77"/>
      <c r="AL45" s="179" t="s">
        <v>233</v>
      </c>
      <c r="AM45" s="148"/>
      <c r="AN45" s="148"/>
      <c r="AO45" s="148"/>
      <c r="AP45" s="193"/>
      <c r="AQ45" s="193"/>
      <c r="AR45" s="193"/>
      <c r="AS45" s="193"/>
      <c r="AT45" s="193"/>
      <c r="AU45" s="193"/>
      <c r="AV45" s="193"/>
      <c r="AW45" s="193"/>
      <c r="AX45" s="148"/>
      <c r="AY45" s="194"/>
      <c r="AZ45" s="194"/>
      <c r="BA45" s="194"/>
      <c r="BB45" s="194"/>
      <c r="BC45" s="1"/>
      <c r="BD45" s="64"/>
      <c r="BE45" s="195"/>
      <c r="BF45" s="195"/>
      <c r="BG45" s="195"/>
      <c r="BH45" s="195"/>
      <c r="BI45" s="195"/>
      <c r="BJ45" s="196"/>
      <c r="BK45" s="190"/>
      <c r="BL45" s="190"/>
      <c r="BM45" s="196"/>
      <c r="BN45" s="192"/>
      <c r="BO45" s="192"/>
      <c r="BP45" s="192"/>
      <c r="BQ45" s="192"/>
    </row>
    <row r="46" spans="1:69" ht="15.75" thickBot="1" x14ac:dyDescent="0.3">
      <c r="A46" s="68" t="str">
        <f>+IF(COUNT(D46:AH46)=0,"n.b.",+IF(MIN(D46:H46,J46:O46,Q46:S46,U46:X46,Z46:AC46,AE46:AH46)=0,"B","A"))</f>
        <v>n.b.</v>
      </c>
      <c r="B46" s="84"/>
      <c r="C46" s="181"/>
      <c r="D46" s="106" t="str">
        <f>'[2]F-W1.028 Produkcja'!N10</f>
        <v>n.b.</v>
      </c>
      <c r="E46" s="106" t="str">
        <f>'[2]F-W1.028 Produkcja'!N11</f>
        <v>n.b.</v>
      </c>
      <c r="F46" s="106" t="str">
        <f>'[2]F-W1.028 Produkcja'!N12</f>
        <v>n.b.</v>
      </c>
      <c r="G46" s="106" t="str">
        <f>'[2]F-W1.028 Produkcja'!N13</f>
        <v>n.b.</v>
      </c>
      <c r="H46" s="106" t="str">
        <f>'[2]F-W1.028 Produkcja'!N14</f>
        <v>n.b.</v>
      </c>
      <c r="I46" s="182"/>
      <c r="J46" s="106" t="str">
        <f>'[2]F-W1.028 Produkcja'!N16</f>
        <v>n.b.</v>
      </c>
      <c r="K46" s="106" t="str">
        <f>'[2]F-W1.028 Produkcja'!N17</f>
        <v>n.b.</v>
      </c>
      <c r="L46" s="106" t="str">
        <f>'[2]F-W1.028 Produkcja'!N18</f>
        <v>n.b.</v>
      </c>
      <c r="M46" s="106" t="str">
        <f>'[2]F-W1.028 Produkcja'!N19</f>
        <v>n.b.</v>
      </c>
      <c r="N46" s="106" t="str">
        <f>'[2]F-W1.028 Produkcja'!N20</f>
        <v>n.b.</v>
      </c>
      <c r="O46" s="106" t="str">
        <f>'[2]F-W1.028 Produkcja'!N21</f>
        <v>n.b.</v>
      </c>
      <c r="P46" s="182"/>
      <c r="Q46" s="106" t="str">
        <f>'[2]F-W1.028 Produkcja'!N23</f>
        <v>n.b.</v>
      </c>
      <c r="R46" s="106" t="str">
        <f>'[2]F-W1.028 Produkcja'!N24</f>
        <v>n.b.</v>
      </c>
      <c r="S46" s="106" t="str">
        <f>'[2]F-W1.028 Produkcja'!N25</f>
        <v>n.b.</v>
      </c>
      <c r="T46" s="124"/>
      <c r="U46" s="106" t="str">
        <f>'[2]F-W1.028 Produkcja'!N27</f>
        <v>n.b.</v>
      </c>
      <c r="V46" s="106" t="str">
        <f>'[2]F-W1.028 Produkcja'!N28</f>
        <v>n.b.</v>
      </c>
      <c r="W46" s="106" t="str">
        <f>'[2]F-W1.028 Produkcja'!N29</f>
        <v>n.b.</v>
      </c>
      <c r="X46" s="106" t="str">
        <f>'[2]F-W1.028 Produkcja'!N30</f>
        <v>n.b.</v>
      </c>
      <c r="Y46" s="182"/>
      <c r="Z46" s="106" t="str">
        <f>'[2]F-W1.028 Produkcja'!N32</f>
        <v>n.b.</v>
      </c>
      <c r="AA46" s="106" t="str">
        <f>'[2]F-W1.028 Produkcja'!N33</f>
        <v>n.b.</v>
      </c>
      <c r="AB46" s="106" t="str">
        <f>'[2]F-W1.028 Produkcja'!N34</f>
        <v>n.b.</v>
      </c>
      <c r="AC46" s="106" t="str">
        <f>'[2]F-W1.028 Produkcja'!N35</f>
        <v>n.b.</v>
      </c>
      <c r="AD46" s="182"/>
      <c r="AE46" s="106" t="str">
        <f>'[2]F-W1.028 Produkcja'!N37</f>
        <v>n.b.</v>
      </c>
      <c r="AF46" s="106" t="str">
        <f>'[2]F-W1.028 Produkcja'!N38</f>
        <v>n.b.</v>
      </c>
      <c r="AG46" s="106" t="str">
        <f>'[2]F-W1.028 Produkcja'!N39</f>
        <v>n.b.</v>
      </c>
      <c r="AH46" s="106" t="str">
        <f>'[2]F-W1.028 Produkcja'!N40</f>
        <v>n.b.</v>
      </c>
      <c r="AI46" s="184"/>
      <c r="AJ46" s="126"/>
      <c r="AK46" s="126"/>
      <c r="AL46" s="185"/>
      <c r="AM46" s="548" t="str">
        <f>+IF(COUNT(D46:AH46)=0,"n.b.",+ROUND((+SUM(D46:AH46)/COUNT(D46:AH46)/10),2))</f>
        <v>n.b.</v>
      </c>
      <c r="AN46" s="549"/>
      <c r="AO46" s="197"/>
      <c r="AP46" s="186" t="str">
        <f>E46</f>
        <v>n.b.</v>
      </c>
      <c r="AQ46" s="186" t="str">
        <f>F46</f>
        <v>n.b.</v>
      </c>
      <c r="AR46" s="186" t="str">
        <f>G46</f>
        <v>n.b.</v>
      </c>
      <c r="AS46" s="186" t="str">
        <f>N46</f>
        <v>n.b.</v>
      </c>
      <c r="AT46" s="186" t="str">
        <f>O46</f>
        <v>n.b.</v>
      </c>
      <c r="AU46" s="186" t="str">
        <f>X46</f>
        <v>n.b.</v>
      </c>
      <c r="AV46" s="186" t="str">
        <f>AF46</f>
        <v>n.b.</v>
      </c>
      <c r="AW46" s="186" t="str">
        <f>AG46</f>
        <v>n.b.</v>
      </c>
      <c r="AX46" s="187"/>
      <c r="AY46" s="108">
        <f>CC47</f>
        <v>0</v>
      </c>
      <c r="AZ46" s="108">
        <f>CK47</f>
        <v>0</v>
      </c>
      <c r="BA46" s="108">
        <f>CX47</f>
        <v>0</v>
      </c>
      <c r="BB46" s="109">
        <f>DK47</f>
        <v>0</v>
      </c>
      <c r="BC46" s="1"/>
      <c r="BD46" s="64"/>
      <c r="BE46" s="188"/>
      <c r="BF46" s="188"/>
      <c r="BG46" s="188"/>
      <c r="BH46" s="188"/>
      <c r="BI46" s="188"/>
      <c r="BJ46" s="189"/>
      <c r="BK46" s="190"/>
      <c r="BL46" s="190"/>
      <c r="BM46" s="191"/>
      <c r="BN46" s="192"/>
      <c r="BO46" s="192"/>
      <c r="BP46" s="192"/>
      <c r="BQ46" s="192"/>
    </row>
    <row r="47" spans="1:69" ht="15.75" thickBot="1" x14ac:dyDescent="0.3">
      <c r="B47" s="84"/>
      <c r="C47" s="176"/>
      <c r="D47" s="177" t="s">
        <v>234</v>
      </c>
      <c r="E47" s="178"/>
      <c r="F47" s="104"/>
      <c r="G47" s="104"/>
      <c r="H47" s="178"/>
      <c r="I47" s="178">
        <f>'[2]F-W1.028 Produkcja'!O8</f>
        <v>0</v>
      </c>
      <c r="J47" s="9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77"/>
      <c r="AK47" s="77"/>
      <c r="AL47" s="179" t="s">
        <v>235</v>
      </c>
      <c r="AM47" s="148"/>
      <c r="AN47" s="148"/>
      <c r="AO47" s="148"/>
      <c r="AP47" s="193"/>
      <c r="AQ47" s="193"/>
      <c r="AR47" s="193"/>
      <c r="AS47" s="193"/>
      <c r="AT47" s="193"/>
      <c r="AU47" s="193"/>
      <c r="AV47" s="193"/>
      <c r="AW47" s="193"/>
      <c r="AX47" s="148"/>
      <c r="AY47" s="194"/>
      <c r="AZ47" s="194"/>
      <c r="BA47" s="194"/>
      <c r="BB47" s="194"/>
      <c r="BC47" s="1"/>
      <c r="BD47" s="64"/>
      <c r="BE47" s="195"/>
      <c r="BF47" s="195"/>
      <c r="BG47" s="195"/>
      <c r="BH47" s="195"/>
      <c r="BI47" s="195"/>
      <c r="BJ47" s="196"/>
      <c r="BK47" s="190"/>
      <c r="BL47" s="190"/>
      <c r="BM47" s="196"/>
      <c r="BN47" s="192"/>
      <c r="BO47" s="192"/>
      <c r="BP47" s="192"/>
      <c r="BQ47" s="192"/>
    </row>
    <row r="48" spans="1:69" ht="15.75" thickBot="1" x14ac:dyDescent="0.3">
      <c r="A48" s="68" t="str">
        <f>+IF(COUNT(D48:AH48)=0,"n.b.",+IF(MIN(D48:H48,J48:O48,Q48:S48,U48:X48,Z48:AC48,AE48:AH48)=0,"B","A"))</f>
        <v>n.b.</v>
      </c>
      <c r="B48" s="84"/>
      <c r="C48" s="181"/>
      <c r="D48" s="106" t="str">
        <f>'[2]F-W1.028 Produkcja'!O10</f>
        <v>n.b.</v>
      </c>
      <c r="E48" s="106" t="str">
        <f>'[2]F-W1.028 Produkcja'!O11</f>
        <v>n.b.</v>
      </c>
      <c r="F48" s="106" t="str">
        <f>'[2]F-W1.028 Produkcja'!O12</f>
        <v>n.b.</v>
      </c>
      <c r="G48" s="106" t="str">
        <f>'[2]F-W1.028 Produkcja'!O13</f>
        <v>n.b.</v>
      </c>
      <c r="H48" s="106" t="str">
        <f>'[2]F-W1.028 Produkcja'!O14</f>
        <v>n.b.</v>
      </c>
      <c r="I48" s="182"/>
      <c r="J48" s="106" t="str">
        <f>'[2]F-W1.028 Produkcja'!O16</f>
        <v>n.b.</v>
      </c>
      <c r="K48" s="106" t="str">
        <f>'[2]F-W1.028 Produkcja'!O17</f>
        <v>n.b.</v>
      </c>
      <c r="L48" s="106" t="str">
        <f>'[2]F-W1.028 Produkcja'!O18</f>
        <v>n.b.</v>
      </c>
      <c r="M48" s="106" t="str">
        <f>'[2]F-W1.028 Produkcja'!O19</f>
        <v>n.b.</v>
      </c>
      <c r="N48" s="106" t="str">
        <f>'[2]F-W1.028 Produkcja'!O20</f>
        <v>n.b.</v>
      </c>
      <c r="O48" s="106" t="str">
        <f>'[2]F-W1.028 Produkcja'!O21</f>
        <v>n.b.</v>
      </c>
      <c r="P48" s="182"/>
      <c r="Q48" s="106" t="str">
        <f>'[2]F-W1.028 Produkcja'!O23</f>
        <v>n.b.</v>
      </c>
      <c r="R48" s="106" t="str">
        <f>'[2]F-W1.028 Produkcja'!O24</f>
        <v>n.b.</v>
      </c>
      <c r="S48" s="106" t="str">
        <f>'[2]F-W1.028 Produkcja'!O25</f>
        <v>n.b.</v>
      </c>
      <c r="T48" s="124"/>
      <c r="U48" s="106" t="str">
        <f>'[2]F-W1.028 Produkcja'!O27</f>
        <v>n.b.</v>
      </c>
      <c r="V48" s="106" t="str">
        <f>'[2]F-W1.028 Produkcja'!O28</f>
        <v>n.b.</v>
      </c>
      <c r="W48" s="106" t="str">
        <f>'[2]F-W1.028 Produkcja'!O29</f>
        <v>n.b.</v>
      </c>
      <c r="X48" s="106" t="str">
        <f>'[2]F-W1.028 Produkcja'!O30</f>
        <v>n.b.</v>
      </c>
      <c r="Y48" s="182"/>
      <c r="Z48" s="106" t="str">
        <f>'[2]F-W1.028 Produkcja'!O32</f>
        <v>n.b.</v>
      </c>
      <c r="AA48" s="106" t="str">
        <f>'[2]F-W1.028 Produkcja'!O33</f>
        <v>n.b.</v>
      </c>
      <c r="AB48" s="106" t="str">
        <f>'[2]F-W1.028 Produkcja'!O34</f>
        <v>n.b.</v>
      </c>
      <c r="AC48" s="106" t="str">
        <f>'[2]F-W1.028 Produkcja'!O35</f>
        <v>n.b.</v>
      </c>
      <c r="AD48" s="182"/>
      <c r="AE48" s="106" t="str">
        <f>'[2]F-W1.028 Produkcja'!O37</f>
        <v>n.b.</v>
      </c>
      <c r="AF48" s="106" t="str">
        <f>'[2]F-W1.028 Produkcja'!O38</f>
        <v>n.b.</v>
      </c>
      <c r="AG48" s="106" t="str">
        <f>'[2]F-W1.028 Produkcja'!O39</f>
        <v>n.b.</v>
      </c>
      <c r="AH48" s="106" t="str">
        <f>'[2]F-W1.028 Produkcja'!O40</f>
        <v>n.b.</v>
      </c>
      <c r="AI48" s="184"/>
      <c r="AJ48" s="126"/>
      <c r="AK48" s="126"/>
      <c r="AL48" s="185"/>
      <c r="AM48" s="548" t="str">
        <f>+IF(COUNT(D48:AH48)=0,"n.b.",+ROUND((+SUM(D48:AH48)/COUNT(D48:AH48)/10),2))</f>
        <v>n.b.</v>
      </c>
      <c r="AN48" s="549"/>
      <c r="AO48" s="197"/>
      <c r="AP48" s="186" t="str">
        <f>E48</f>
        <v>n.b.</v>
      </c>
      <c r="AQ48" s="186" t="str">
        <f>F48</f>
        <v>n.b.</v>
      </c>
      <c r="AR48" s="186" t="str">
        <f>G48</f>
        <v>n.b.</v>
      </c>
      <c r="AS48" s="186" t="str">
        <f>N48</f>
        <v>n.b.</v>
      </c>
      <c r="AT48" s="186" t="str">
        <f>O48</f>
        <v>n.b.</v>
      </c>
      <c r="AU48" s="186" t="str">
        <f>X48</f>
        <v>n.b.</v>
      </c>
      <c r="AV48" s="186" t="str">
        <f>AF48</f>
        <v>n.b.</v>
      </c>
      <c r="AW48" s="186" t="str">
        <f>AG48</f>
        <v>n.b.</v>
      </c>
      <c r="AX48" s="187"/>
      <c r="AY48" s="108">
        <f>CC49</f>
        <v>0</v>
      </c>
      <c r="AZ48" s="108">
        <f>CK49</f>
        <v>0</v>
      </c>
      <c r="BA48" s="108">
        <f>CX49</f>
        <v>0</v>
      </c>
      <c r="BB48" s="109">
        <f>DK49</f>
        <v>0</v>
      </c>
      <c r="BC48" s="1"/>
      <c r="BD48" s="64"/>
      <c r="BE48" s="188"/>
      <c r="BF48" s="188"/>
      <c r="BG48" s="188"/>
      <c r="BH48" s="188"/>
      <c r="BI48" s="188"/>
      <c r="BJ48" s="189"/>
      <c r="BK48" s="190"/>
      <c r="BL48" s="190"/>
      <c r="BM48" s="191"/>
      <c r="BN48" s="192"/>
      <c r="BO48" s="192"/>
      <c r="BP48" s="192"/>
      <c r="BQ48" s="192"/>
    </row>
    <row r="49" spans="1:69" ht="15.75" thickBot="1" x14ac:dyDescent="0.3">
      <c r="B49" s="84"/>
      <c r="C49" s="176"/>
      <c r="D49" s="177" t="s">
        <v>236</v>
      </c>
      <c r="E49" s="178"/>
      <c r="F49" s="104"/>
      <c r="G49" s="104"/>
      <c r="H49" s="178"/>
      <c r="I49" s="178">
        <f>'[2]F-W1.028 Produkcja'!P8</f>
        <v>0</v>
      </c>
      <c r="J49" s="9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77"/>
      <c r="AK49" s="77"/>
      <c r="AL49" s="179" t="s">
        <v>237</v>
      </c>
      <c r="AM49" s="148"/>
      <c r="AN49" s="148"/>
      <c r="AO49" s="148"/>
      <c r="AP49" s="193"/>
      <c r="AQ49" s="193"/>
      <c r="AR49" s="193"/>
      <c r="AS49" s="193"/>
      <c r="AT49" s="193"/>
      <c r="AU49" s="193"/>
      <c r="AV49" s="193"/>
      <c r="AW49" s="193"/>
      <c r="AX49" s="148"/>
      <c r="AY49" s="194"/>
      <c r="AZ49" s="194"/>
      <c r="BA49" s="194"/>
      <c r="BB49" s="194"/>
      <c r="BC49" s="1"/>
      <c r="BD49" s="64"/>
      <c r="BE49" s="195"/>
      <c r="BF49" s="195"/>
      <c r="BG49" s="195"/>
      <c r="BH49" s="195"/>
      <c r="BI49" s="195"/>
      <c r="BJ49" s="196"/>
      <c r="BK49" s="190"/>
      <c r="BL49" s="190"/>
      <c r="BM49" s="196"/>
      <c r="BN49" s="192"/>
      <c r="BO49" s="192"/>
      <c r="BP49" s="192"/>
      <c r="BQ49" s="192"/>
    </row>
    <row r="50" spans="1:69" ht="15.75" thickBot="1" x14ac:dyDescent="0.3">
      <c r="A50" s="68" t="str">
        <f>+IF(COUNT(D50:AH50)=0,"n.b.",+IF(MIN(D50:H50,J50:O50,Q50:S50,U50:X50,Z50:AC50,AE50:AH50)=0,"B","A"))</f>
        <v>n.b.</v>
      </c>
      <c r="B50" s="84"/>
      <c r="C50" s="199"/>
      <c r="D50" s="106" t="str">
        <f>'[2]F-W1.028 Produkcja'!P10</f>
        <v>n.b.</v>
      </c>
      <c r="E50" s="106" t="str">
        <f>'[2]F-W1.028 Produkcja'!P11</f>
        <v>n.b.</v>
      </c>
      <c r="F50" s="106" t="str">
        <f>'[2]F-W1.028 Produkcja'!P12</f>
        <v>n.b.</v>
      </c>
      <c r="G50" s="106" t="str">
        <f>'[2]F-W1.028 Produkcja'!P13</f>
        <v>n.b.</v>
      </c>
      <c r="H50" s="106" t="str">
        <f>'[2]F-W1.028 Produkcja'!P14</f>
        <v>n.b.</v>
      </c>
      <c r="I50" s="182"/>
      <c r="J50" s="106" t="str">
        <f>'[2]F-W1.028 Produkcja'!P16</f>
        <v>n.b.</v>
      </c>
      <c r="K50" s="106" t="str">
        <f>'[2]F-W1.028 Produkcja'!P17</f>
        <v>n.b.</v>
      </c>
      <c r="L50" s="106" t="str">
        <f>'[2]F-W1.028 Produkcja'!P18</f>
        <v>n.b.</v>
      </c>
      <c r="M50" s="106" t="str">
        <f>'[2]F-W1.028 Produkcja'!P19</f>
        <v>n.b.</v>
      </c>
      <c r="N50" s="106" t="str">
        <f>'[2]F-W1.028 Produkcja'!P20</f>
        <v>n.b.</v>
      </c>
      <c r="O50" s="106" t="str">
        <f>'[2]F-W1.028 Produkcja'!P21</f>
        <v>n.b.</v>
      </c>
      <c r="P50" s="182"/>
      <c r="Q50" s="106" t="str">
        <f>'[2]F-W1.028 Produkcja'!P23</f>
        <v>n.b.</v>
      </c>
      <c r="R50" s="106" t="str">
        <f>'[2]F-W1.028 Produkcja'!P24</f>
        <v>n.b.</v>
      </c>
      <c r="S50" s="106" t="str">
        <f>'[2]F-W1.028 Produkcja'!P25</f>
        <v>n.b.</v>
      </c>
      <c r="T50" s="124"/>
      <c r="U50" s="106" t="str">
        <f>'[2]F-W1.028 Produkcja'!P27</f>
        <v>n.b.</v>
      </c>
      <c r="V50" s="106" t="str">
        <f>'[2]F-W1.028 Produkcja'!P28</f>
        <v>n.b.</v>
      </c>
      <c r="W50" s="106" t="str">
        <f>'[2]F-W1.028 Produkcja'!P29</f>
        <v>n.b.</v>
      </c>
      <c r="X50" s="106" t="str">
        <f>'[2]F-W1.028 Produkcja'!P30</f>
        <v>n.b.</v>
      </c>
      <c r="Y50" s="182"/>
      <c r="Z50" s="106" t="str">
        <f>'[2]F-W1.028 Produkcja'!P32</f>
        <v>n.b.</v>
      </c>
      <c r="AA50" s="106" t="str">
        <f>'[2]F-W1.028 Produkcja'!P33</f>
        <v>n.b.</v>
      </c>
      <c r="AB50" s="106" t="str">
        <f>'[2]F-W1.028 Produkcja'!P34</f>
        <v>n.b.</v>
      </c>
      <c r="AC50" s="106" t="str">
        <f>'[2]F-W1.028 Produkcja'!P35</f>
        <v>n.b.</v>
      </c>
      <c r="AD50" s="182"/>
      <c r="AE50" s="106" t="str">
        <f>'[2]F-W1.028 Produkcja'!P37</f>
        <v>n.b.</v>
      </c>
      <c r="AF50" s="106" t="str">
        <f>'[2]F-W1.028 Produkcja'!P38</f>
        <v>n.b.</v>
      </c>
      <c r="AG50" s="106" t="str">
        <f>'[2]F-W1.028 Produkcja'!P39</f>
        <v>n.b.</v>
      </c>
      <c r="AH50" s="106" t="str">
        <f>'[2]F-W1.028 Produkcja'!P40</f>
        <v>n.b.</v>
      </c>
      <c r="AI50" s="184"/>
      <c r="AJ50" s="126"/>
      <c r="AK50" s="126"/>
      <c r="AL50" s="200"/>
      <c r="AM50" s="548" t="str">
        <f>+IF(COUNT(D50:AH50)=0,"n.b.",+ROUND((+SUM(D50:AH50)/COUNT(D50:AH50)/10),2))</f>
        <v>n.b.</v>
      </c>
      <c r="AN50" s="549"/>
      <c r="AO50" s="197"/>
      <c r="AP50" s="186" t="str">
        <f>E50</f>
        <v>n.b.</v>
      </c>
      <c r="AQ50" s="186" t="str">
        <f>F50</f>
        <v>n.b.</v>
      </c>
      <c r="AR50" s="186" t="str">
        <f>G50</f>
        <v>n.b.</v>
      </c>
      <c r="AS50" s="186" t="str">
        <f>N50</f>
        <v>n.b.</v>
      </c>
      <c r="AT50" s="186" t="str">
        <f>O50</f>
        <v>n.b.</v>
      </c>
      <c r="AU50" s="186" t="str">
        <f>X50</f>
        <v>n.b.</v>
      </c>
      <c r="AV50" s="186" t="str">
        <f>AF50</f>
        <v>n.b.</v>
      </c>
      <c r="AW50" s="186" t="str">
        <f>AG50</f>
        <v>n.b.</v>
      </c>
      <c r="AX50" s="187"/>
      <c r="AY50" s="108">
        <f>CC51</f>
        <v>0</v>
      </c>
      <c r="AZ50" s="108">
        <f>CK51</f>
        <v>0</v>
      </c>
      <c r="BA50" s="108">
        <f>CX51</f>
        <v>0</v>
      </c>
      <c r="BB50" s="109">
        <f>DK51</f>
        <v>0</v>
      </c>
      <c r="BC50" s="1"/>
      <c r="BD50" s="64"/>
      <c r="BE50" s="188"/>
      <c r="BF50" s="188"/>
      <c r="BG50" s="188"/>
      <c r="BH50" s="188"/>
      <c r="BI50" s="188"/>
      <c r="BJ50" s="189"/>
      <c r="BK50" s="190"/>
      <c r="BL50" s="190"/>
      <c r="BM50" s="191"/>
      <c r="BN50" s="192"/>
      <c r="BO50" s="192"/>
      <c r="BP50" s="192"/>
      <c r="BQ50" s="192"/>
    </row>
    <row r="51" spans="1:69" x14ac:dyDescent="0.25">
      <c r="B51" s="84"/>
      <c r="C51" s="199"/>
      <c r="D51" s="177"/>
      <c r="E51" s="178"/>
      <c r="F51" s="104"/>
      <c r="G51" s="104"/>
      <c r="H51" s="178"/>
      <c r="I51" s="178"/>
      <c r="J51" s="9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84"/>
      <c r="AJ51" s="126"/>
      <c r="AK51" s="126"/>
      <c r="AL51" s="179" t="s">
        <v>238</v>
      </c>
      <c r="AM51" s="148"/>
      <c r="AN51" s="148"/>
      <c r="AO51" s="148"/>
      <c r="AP51" s="193"/>
      <c r="AQ51" s="193"/>
      <c r="AR51" s="193"/>
      <c r="AS51" s="193"/>
      <c r="AT51" s="193"/>
      <c r="AU51" s="193"/>
      <c r="AV51" s="193"/>
      <c r="AW51" s="193"/>
      <c r="AX51" s="148"/>
      <c r="AY51" s="194"/>
      <c r="AZ51" s="194"/>
      <c r="BA51" s="194"/>
      <c r="BB51" s="194"/>
      <c r="BC51" s="1"/>
      <c r="BD51" s="64"/>
      <c r="BE51" s="188"/>
      <c r="BF51" s="188"/>
      <c r="BG51" s="188"/>
      <c r="BH51" s="188"/>
      <c r="BI51" s="188"/>
      <c r="BJ51" s="189"/>
      <c r="BK51" s="190"/>
      <c r="BL51" s="190"/>
      <c r="BM51" s="191"/>
      <c r="BN51" s="192"/>
      <c r="BO51" s="192"/>
      <c r="BP51" s="192"/>
      <c r="BQ51" s="192"/>
    </row>
    <row r="52" spans="1:69" x14ac:dyDescent="0.25">
      <c r="A52" s="201"/>
      <c r="B52" s="84"/>
      <c r="C52" s="202"/>
      <c r="D52" s="124"/>
      <c r="E52" s="124"/>
      <c r="F52" s="124"/>
      <c r="G52" s="124"/>
      <c r="H52" s="124"/>
      <c r="I52" s="182"/>
      <c r="J52" s="124"/>
      <c r="K52" s="124"/>
      <c r="L52" s="124"/>
      <c r="M52" s="124"/>
      <c r="N52" s="124"/>
      <c r="O52" s="124"/>
      <c r="P52" s="182"/>
      <c r="Q52" s="124"/>
      <c r="R52" s="124"/>
      <c r="S52" s="124"/>
      <c r="T52" s="124"/>
      <c r="U52" s="124"/>
      <c r="V52" s="124"/>
      <c r="W52" s="124"/>
      <c r="X52" s="124"/>
      <c r="Y52" s="182"/>
      <c r="Z52" s="124"/>
      <c r="AA52" s="124"/>
      <c r="AB52" s="124"/>
      <c r="AC52" s="124"/>
      <c r="AD52" s="182"/>
      <c r="AE52" s="124"/>
      <c r="AF52" s="124"/>
      <c r="AG52" s="124"/>
      <c r="AH52" s="124"/>
      <c r="AI52" s="140"/>
      <c r="AJ52" s="141"/>
      <c r="AK52" s="141"/>
      <c r="AL52" s="141"/>
      <c r="AM52" s="141"/>
      <c r="AN52" s="141"/>
      <c r="AO52" s="141"/>
      <c r="AP52" s="141"/>
      <c r="AQ52" s="141"/>
      <c r="AR52" s="141"/>
      <c r="AS52" s="141"/>
      <c r="AT52" s="141"/>
      <c r="AU52" s="141"/>
      <c r="AV52" s="141"/>
      <c r="AW52" s="141"/>
      <c r="AX52" s="141"/>
      <c r="AY52" s="141"/>
      <c r="AZ52" s="141"/>
      <c r="BA52" s="141"/>
      <c r="BB52" s="141"/>
      <c r="BC52" s="1"/>
      <c r="BD52" s="66"/>
      <c r="BE52" s="203"/>
      <c r="BF52" s="189"/>
      <c r="BG52" s="189"/>
      <c r="BH52" s="189"/>
      <c r="BI52" s="189"/>
      <c r="BJ52" s="204"/>
      <c r="BK52" s="204"/>
      <c r="BL52" s="204"/>
      <c r="BM52" s="204"/>
      <c r="BN52" s="196"/>
      <c r="BO52" s="205"/>
      <c r="BP52" s="204"/>
      <c r="BQ52" s="191"/>
    </row>
    <row r="53" spans="1:69" x14ac:dyDescent="0.25">
      <c r="A53" s="206" t="str">
        <f>+IF(COUNTIF((A32:A50),"n.b.")=10,"n.b.",+IF(COUNTIF((A32:A50),"C")&gt;=1,"C",+IF(+COUNTIF((A32:A50),"B")&gt;=1,"B","A")))</f>
        <v>n.b.</v>
      </c>
      <c r="B53" s="84"/>
      <c r="C53" s="87"/>
      <c r="D53" s="207" t="s">
        <v>239</v>
      </c>
      <c r="E53" s="77"/>
      <c r="F53" s="77"/>
      <c r="G53" s="77"/>
      <c r="H53" s="77"/>
      <c r="I53" s="77"/>
      <c r="J53" s="77"/>
      <c r="K53" s="77"/>
      <c r="L53" s="77"/>
      <c r="M53" s="77"/>
      <c r="N53" s="77"/>
      <c r="O53" s="8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208">
        <f>+COUNTIF(AM32:AN50,"n.b.")</f>
        <v>10</v>
      </c>
      <c r="AO53" s="208"/>
      <c r="AP53" s="208"/>
      <c r="AQ53" s="208"/>
      <c r="AR53" s="208"/>
      <c r="AS53" s="208"/>
      <c r="AT53" s="208"/>
      <c r="AU53" s="208"/>
      <c r="AV53" s="208"/>
      <c r="AW53" s="208"/>
      <c r="AX53" s="77"/>
      <c r="AY53" s="77"/>
      <c r="AZ53" s="77"/>
      <c r="BA53" s="77"/>
      <c r="BB53" s="77"/>
      <c r="BC53" s="94"/>
      <c r="BD53" s="89"/>
      <c r="BE53" s="190"/>
      <c r="BF53" s="190"/>
      <c r="BG53" s="190"/>
      <c r="BH53" s="190"/>
      <c r="BI53" s="190"/>
      <c r="BJ53" s="196"/>
      <c r="BK53" s="196"/>
      <c r="BL53" s="196"/>
      <c r="BM53" s="196"/>
      <c r="BN53" s="196"/>
      <c r="BO53" s="209"/>
      <c r="BP53" s="210"/>
      <c r="BQ53" s="211"/>
    </row>
    <row r="54" spans="1:69" x14ac:dyDescent="0.25">
      <c r="B54" s="84"/>
      <c r="C54" s="91"/>
      <c r="D54" s="77"/>
      <c r="E54" s="77"/>
      <c r="F54" s="77"/>
      <c r="G54" s="77"/>
      <c r="H54" s="77"/>
      <c r="I54" s="77"/>
      <c r="J54" s="77"/>
      <c r="K54" s="77"/>
      <c r="L54" s="77"/>
      <c r="M54" s="77"/>
      <c r="N54" s="77"/>
      <c r="O54" s="87"/>
      <c r="P54" s="77"/>
      <c r="Q54" s="77"/>
      <c r="R54" s="77"/>
      <c r="S54" s="77"/>
      <c r="T54" s="77"/>
      <c r="U54" s="77"/>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1"/>
      <c r="BD54" s="66"/>
      <c r="BE54" s="212"/>
      <c r="BF54" s="212"/>
      <c r="BG54" s="212"/>
      <c r="BH54" s="212"/>
      <c r="BI54" s="212"/>
      <c r="BJ54" s="212"/>
      <c r="BK54" s="212"/>
      <c r="BL54" s="212"/>
      <c r="BM54" s="212"/>
      <c r="BN54" s="212"/>
      <c r="BO54" s="212"/>
      <c r="BP54" s="212"/>
      <c r="BQ54" s="212"/>
    </row>
    <row r="55" spans="1:69" ht="15.75" thickBot="1" x14ac:dyDescent="0.3">
      <c r="B55" s="84"/>
      <c r="C55" s="73"/>
      <c r="D55" s="213" t="s">
        <v>98</v>
      </c>
      <c r="E55" s="73" t="s">
        <v>240</v>
      </c>
      <c r="F55" s="73" t="s">
        <v>241</v>
      </c>
      <c r="G55" s="73" t="s">
        <v>242</v>
      </c>
      <c r="H55" s="73" t="s">
        <v>243</v>
      </c>
      <c r="I55" s="2"/>
      <c r="J55" s="213" t="s">
        <v>97</v>
      </c>
      <c r="K55" s="73" t="s">
        <v>240</v>
      </c>
      <c r="L55" s="73" t="s">
        <v>241</v>
      </c>
      <c r="M55" s="73" t="s">
        <v>242</v>
      </c>
      <c r="N55" s="73" t="s">
        <v>243</v>
      </c>
      <c r="O55" s="73" t="s">
        <v>244</v>
      </c>
      <c r="P55" s="73"/>
      <c r="Q55" s="213" t="s">
        <v>102</v>
      </c>
      <c r="R55" s="73" t="s">
        <v>240</v>
      </c>
      <c r="S55" s="73" t="s">
        <v>241</v>
      </c>
      <c r="T55" s="73"/>
      <c r="U55" s="214" t="s">
        <v>103</v>
      </c>
      <c r="V55" s="73" t="s">
        <v>240</v>
      </c>
      <c r="W55" s="73" t="s">
        <v>241</v>
      </c>
      <c r="X55" s="73" t="s">
        <v>242</v>
      </c>
      <c r="Y55" s="73"/>
      <c r="Z55" s="214" t="s">
        <v>106</v>
      </c>
      <c r="AA55" s="214" t="s">
        <v>240</v>
      </c>
      <c r="AB55" s="214" t="s">
        <v>241</v>
      </c>
      <c r="AC55" s="214" t="s">
        <v>242</v>
      </c>
      <c r="AD55" s="73"/>
      <c r="AE55" s="214" t="s">
        <v>119</v>
      </c>
      <c r="AF55" s="73" t="s">
        <v>240</v>
      </c>
      <c r="AG55" s="73" t="s">
        <v>241</v>
      </c>
      <c r="AH55" s="73" t="s">
        <v>242</v>
      </c>
      <c r="AI55" s="73"/>
      <c r="AJ55" s="73"/>
      <c r="AK55" s="73"/>
      <c r="AL55" s="2"/>
      <c r="AM55" s="2"/>
      <c r="AN55" s="2"/>
      <c r="AO55" s="2"/>
      <c r="AP55" s="215" t="s">
        <v>132</v>
      </c>
      <c r="AQ55" s="216" t="s">
        <v>211</v>
      </c>
      <c r="AR55" s="216" t="s">
        <v>212</v>
      </c>
      <c r="AS55" s="216" t="s">
        <v>213</v>
      </c>
      <c r="AT55" s="216" t="s">
        <v>214</v>
      </c>
      <c r="AU55" s="216" t="s">
        <v>215</v>
      </c>
      <c r="AV55" s="216" t="s">
        <v>216</v>
      </c>
      <c r="AW55" s="216" t="s">
        <v>217</v>
      </c>
      <c r="AX55" s="100"/>
      <c r="AY55" s="100"/>
      <c r="AZ55" s="100"/>
      <c r="BA55" s="100"/>
      <c r="BB55" s="100"/>
      <c r="BC55" s="1"/>
      <c r="BD55" s="66"/>
      <c r="BE55" s="217"/>
      <c r="BF55" s="89"/>
      <c r="BG55" s="89"/>
      <c r="BH55" s="89"/>
      <c r="BI55" s="89"/>
      <c r="BJ55" s="89"/>
      <c r="BK55" s="89"/>
      <c r="BL55" s="90"/>
      <c r="BM55" s="89"/>
      <c r="BN55" s="77"/>
      <c r="BO55" s="145"/>
      <c r="BP55" s="127"/>
      <c r="BQ55" s="127"/>
    </row>
    <row r="56" spans="1:69" ht="15.75" thickBot="1" x14ac:dyDescent="0.3">
      <c r="B56" s="84"/>
      <c r="C56" s="87"/>
      <c r="D56" s="218" t="str">
        <f>IF(ISERROR(AVERAGE(D32,D34,D36,D38,D40,D42,D44,D46,D48,D50)),"n.b.",AVERAGE(D32,D34,D36,D38,D40,D42,D44,D46,D48,D50))</f>
        <v>n.b.</v>
      </c>
      <c r="E56" s="218" t="str">
        <f>IF(ISERROR(AVERAGE(E32,E34,E36,E38,E40,E42,E44,E46,E48,E50)),"n.b.",AVERAGE(E32,E34,E36,E38,E40,E42,E44,E46,E48,E50))</f>
        <v>n.b.</v>
      </c>
      <c r="F56" s="218" t="str">
        <f>IF(ISERROR(AVERAGE(F32,F34,F36,F38,F40,F42,F44,F46,F48,F50)),"n.b.",AVERAGE(F32,F34,F36,F38,F40,F42,F44,F46,F48,F50))</f>
        <v>n.b.</v>
      </c>
      <c r="G56" s="218" t="str">
        <f>IF(ISERROR(AVERAGE(G32,G34,G36,G38,G40,G42,G44,G46,G48,G50)),"n.b.",AVERAGE(G32,G34,G36,G38,G40,G42,G44,G46,G48,G50))</f>
        <v>n.b.</v>
      </c>
      <c r="H56" s="218" t="str">
        <f>IF(ISERROR(AVERAGE(H32,H34,H36,H38,H40,H42,H44,H46,H48,H50)),"n.b.",AVERAGE(H32,H34,H36,H38,H40,H42,H44,H46,H48,H50))</f>
        <v>n.b.</v>
      </c>
      <c r="I56" s="219"/>
      <c r="J56" s="218" t="str">
        <f t="shared" ref="J56:O56" si="0">IF(ISERROR(AVERAGE(J32,J34,J36,J38,J40,J42,J44,J46,J48,J50)),"n.b.",AVERAGE(J32,J34,J36,J38,J40,J42,J44,J46,J48,J50))</f>
        <v>n.b.</v>
      </c>
      <c r="K56" s="218" t="str">
        <f t="shared" si="0"/>
        <v>n.b.</v>
      </c>
      <c r="L56" s="218" t="str">
        <f t="shared" si="0"/>
        <v>n.b.</v>
      </c>
      <c r="M56" s="218" t="str">
        <f t="shared" si="0"/>
        <v>n.b.</v>
      </c>
      <c r="N56" s="218" t="str">
        <f t="shared" si="0"/>
        <v>n.b.</v>
      </c>
      <c r="O56" s="218" t="str">
        <f t="shared" si="0"/>
        <v>n.b.</v>
      </c>
      <c r="P56" s="219"/>
      <c r="Q56" s="218" t="str">
        <f>IF(ISERROR(AVERAGE(Q32,Q34,Q36,Q38,Q40,Q42,Q44,Q46,Q48,Q50)),"n.b.",AVERAGE(Q32,Q34,Q36,Q38,Q40,Q42,Q44,Q46,Q48,Q50))</f>
        <v>n.b.</v>
      </c>
      <c r="R56" s="218" t="str">
        <f>IF(ISERROR(AVERAGE(R32,R34,R36,R38,R40,R42,R44,R46,R48,R50)),"n.b.",AVERAGE(R32,R34,R36,R38,R40,R42,R44,R46,R48,R50))</f>
        <v>n.b.</v>
      </c>
      <c r="S56" s="218" t="str">
        <f>IF(ISERROR(AVERAGE(S32,S34,S36,S38,S40,S42,S44,S46,S48,S50)),"n.b.",AVERAGE(S32,S34,S36,S38,S40,S42,S44,S46,S48,S50))</f>
        <v>n.b.</v>
      </c>
      <c r="T56" s="220"/>
      <c r="U56" s="218" t="str">
        <f>IF(ISERROR(AVERAGE(U32,U34,U36,U38,U40,U42,U44,U46,U48,U50)),"n.b.",AVERAGE(U32,U34,U36,U38,U40,U42,U44,U46,U48,U50))</f>
        <v>n.b.</v>
      </c>
      <c r="V56" s="218" t="str">
        <f>IF(ISERROR(AVERAGE(V32,V34,V36,V38,V40,V42,V44,V46,V48,V50)),"n.b.",AVERAGE(V32,V34,V36,V38,V40,V42,V44,V46,V48,V50))</f>
        <v>n.b.</v>
      </c>
      <c r="W56" s="218" t="str">
        <f>IF(ISERROR(AVERAGE(W32,W34,W36,W38,W40,W42,W44,W46,W48,W50)),"n.b.",AVERAGE(W32,W34,W36,W38,W40,W42,W44,W46,W48,W50))</f>
        <v>n.b.</v>
      </c>
      <c r="X56" s="218" t="str">
        <f>IF(ISERROR(AVERAGE(X32,X34,X36,X38,X40,X42,X44,X46,X48,X50)),"n.b.",AVERAGE(X32,X34,X36,X38,X40,X42,X44,X46,X48,X50))</f>
        <v>n.b.</v>
      </c>
      <c r="Y56" s="220"/>
      <c r="Z56" s="218" t="str">
        <f>IF(ISERROR(AVERAGE(Z32,Z34,Z36,Z38,Z40,Z42,Z44,Z46,Z48,Z50)),"n.b.",AVERAGE(Z32,Z34,Z36,Z38,Z40,Z42,Z44,Z46,Z48,Z50))</f>
        <v>n.b.</v>
      </c>
      <c r="AA56" s="218" t="str">
        <f>IF(ISERROR(AVERAGE(AA32,AA34,AA36,AA38,AA40,AA42,AA44,AA46,AA48,AA50)),"n.b.",AVERAGE(AA32,AA34,AA36,AA38,AA40,AA42,AA44,AA46,AA48,AA50))</f>
        <v>n.b.</v>
      </c>
      <c r="AB56" s="218" t="str">
        <f>IF(ISERROR(AVERAGE(AB32,AB34,AB36,AB38,AB40,AB42,AB44,AB46,AB48,AB50)),"n.b.",AVERAGE(AB32,AB34,AB36,AB38,AB40,AB42,AB44,AB46,AB48,AB50))</f>
        <v>n.b.</v>
      </c>
      <c r="AC56" s="218" t="str">
        <f>IF(ISERROR(AVERAGE(AC32,AC34,AC36,AC38,AC40,AC42,AC44,AC46,AC48,AC50)),"n.b.",AVERAGE(AC32,AC34,AC36,AC38,AC40,AC42,AC44,AC46,AC48,AC50))</f>
        <v>n.b.</v>
      </c>
      <c r="AD56" s="220"/>
      <c r="AE56" s="218" t="str">
        <f>IF(ISERROR(AVERAGE(AE32,AE34,AE36,AE38,AE40,AE42,AE44,AE46,AE48,AE50)),"n.b.",AVERAGE(AE32,AE34,AE36,AE38,AE40,AE42,AE44,AE46,AE48,AE50))</f>
        <v>n.b.</v>
      </c>
      <c r="AF56" s="218" t="str">
        <f>IF(ISERROR(AVERAGE(AF32,AF34,AF36,AF38,AF40,AF42,AF44,AF46,AF48,AF50)),"n.b.",AVERAGE(AF32,AF34,AF36,AF38,AF40,AF42,AF44,AF46,AF48,AF50))</f>
        <v>n.b.</v>
      </c>
      <c r="AG56" s="218" t="str">
        <f>IF(ISERROR(AVERAGE(AG32,AG34,AG36,AG38,AG40,AG42,AG44,AG46,AG48,AG50)),"n.b.",AVERAGE(AG32,AG34,AG36,AG38,AG40,AG42,AG44,AG46,AG48,AG50))</f>
        <v>n.b.</v>
      </c>
      <c r="AH56" s="218" t="str">
        <f>IF(ISERROR(AVERAGE(AH32,AH34,AH36,AH38,AH40,AH42,AH44,AH46,AH48,AH50)),"n.b.",AVERAGE(AH32,AH34,AH36,AH38,AH40,AH42,AH44,AH46,AH48,AH50))</f>
        <v>n.b.</v>
      </c>
      <c r="AI56" s="221"/>
      <c r="AJ56" s="221"/>
      <c r="AK56" s="222"/>
      <c r="AL56" s="223" t="s">
        <v>245</v>
      </c>
      <c r="AM56" s="554" t="str">
        <f>+IF(ISERROR(AVERAGE(_e1,_e2,_e3,_e4,_e5,_e6,_e7,_e8,_e9,_e10)),"n.b.",+ROUND((+AVERAGE(_e1,_e2,_e3,_e4,_e5,_e6,_e7,_e8,_e9,_e10)),2))</f>
        <v>n.b.</v>
      </c>
      <c r="AN56" s="555"/>
      <c r="AO56" s="2"/>
      <c r="AP56" s="224" t="str">
        <f t="shared" ref="AP56:AW56" si="1">+IF(ISERROR(+AVERAGE(AP32:AP51)),"n.b.",+AVERAGE(AP32:AP51))</f>
        <v>n.b.</v>
      </c>
      <c r="AQ56" s="224" t="str">
        <f t="shared" si="1"/>
        <v>n.b.</v>
      </c>
      <c r="AR56" s="224" t="str">
        <f t="shared" si="1"/>
        <v>n.b.</v>
      </c>
      <c r="AS56" s="224" t="str">
        <f t="shared" si="1"/>
        <v>n.b.</v>
      </c>
      <c r="AT56" s="224" t="str">
        <f t="shared" si="1"/>
        <v>n.b.</v>
      </c>
      <c r="AU56" s="224" t="str">
        <f t="shared" si="1"/>
        <v>n.b.</v>
      </c>
      <c r="AV56" s="224" t="str">
        <f t="shared" si="1"/>
        <v>n.b.</v>
      </c>
      <c r="AW56" s="224" t="str">
        <f t="shared" si="1"/>
        <v>n.b.</v>
      </c>
      <c r="AX56" s="127"/>
      <c r="AY56" s="225"/>
      <c r="AZ56" s="225"/>
      <c r="BA56" s="225"/>
      <c r="BB56" s="225"/>
      <c r="BC56" s="1"/>
      <c r="BD56" s="66"/>
      <c r="BE56" s="217"/>
      <c r="BF56" s="226"/>
      <c r="BG56" s="227"/>
      <c r="BH56" s="89"/>
      <c r="BI56" s="89"/>
      <c r="BJ56" s="89"/>
      <c r="BK56" s="89"/>
      <c r="BL56" s="90"/>
      <c r="BM56" s="89"/>
      <c r="BN56" s="77"/>
      <c r="BO56" s="145"/>
      <c r="BP56" s="127"/>
      <c r="BQ56" s="127"/>
    </row>
    <row r="57" spans="1:69" x14ac:dyDescent="0.25">
      <c r="B57" s="84"/>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87"/>
      <c r="AI57" s="77"/>
      <c r="AJ57" s="148"/>
      <c r="AK57" s="148"/>
      <c r="AL57" s="148"/>
      <c r="AM57" s="148"/>
      <c r="AN57" s="148"/>
      <c r="AO57" s="148"/>
      <c r="AP57" s="148"/>
      <c r="AQ57" s="148"/>
      <c r="AR57" s="148"/>
      <c r="AS57" s="148"/>
      <c r="AT57" s="148"/>
      <c r="AU57" s="148"/>
      <c r="AV57" s="148"/>
      <c r="AW57" s="148"/>
      <c r="AX57" s="148"/>
      <c r="AY57" s="228"/>
      <c r="AZ57" s="228"/>
      <c r="BA57" s="228"/>
      <c r="BB57" s="228"/>
      <c r="BC57" s="150"/>
      <c r="BD57" s="148"/>
      <c r="BE57" s="148"/>
      <c r="BF57" s="148"/>
      <c r="BG57" s="148"/>
      <c r="BH57" s="89"/>
      <c r="BI57" s="89"/>
      <c r="BJ57" s="89"/>
      <c r="BK57" s="89"/>
      <c r="BL57" s="89"/>
      <c r="BM57" s="89"/>
      <c r="BN57" s="89"/>
      <c r="BO57" s="229"/>
      <c r="BP57" s="77"/>
      <c r="BQ57" s="77"/>
    </row>
    <row r="58" spans="1:69" ht="15.75" thickBot="1" x14ac:dyDescent="0.3">
      <c r="B58" s="84"/>
      <c r="C58" s="185"/>
      <c r="D58" s="230"/>
      <c r="E58" s="185"/>
      <c r="F58" s="93"/>
      <c r="G58" s="231"/>
      <c r="H58" s="93"/>
      <c r="I58" s="2"/>
      <c r="J58" s="230"/>
      <c r="K58" s="185"/>
      <c r="L58" s="93"/>
      <c r="M58" s="185"/>
      <c r="N58" s="231"/>
      <c r="O58" s="93"/>
      <c r="P58" s="2"/>
      <c r="Q58" s="230"/>
      <c r="R58" s="185"/>
      <c r="S58" s="93"/>
      <c r="T58" s="93"/>
      <c r="U58" s="232"/>
      <c r="V58" s="230"/>
      <c r="W58" s="93"/>
      <c r="X58" s="93"/>
      <c r="Y58" s="233"/>
      <c r="Z58" s="230"/>
      <c r="AA58" s="93"/>
      <c r="AB58" s="93"/>
      <c r="AC58" s="93"/>
      <c r="AD58" s="233"/>
      <c r="AE58" s="230"/>
      <c r="AF58" s="185"/>
      <c r="AG58" s="93"/>
      <c r="AH58" s="93"/>
      <c r="AI58" s="93"/>
      <c r="AJ58" s="93"/>
      <c r="AK58" s="93"/>
      <c r="AL58" s="93"/>
      <c r="AM58" s="234"/>
      <c r="AN58" s="235"/>
      <c r="AO58" s="93"/>
      <c r="AP58" s="93"/>
      <c r="AQ58" s="234"/>
      <c r="AR58" s="76" t="s">
        <v>246</v>
      </c>
      <c r="AS58" s="234"/>
      <c r="AT58" s="234"/>
      <c r="AU58" s="234"/>
      <c r="AV58" s="234"/>
      <c r="AW58" s="93"/>
      <c r="AX58" s="236"/>
      <c r="AY58" s="237"/>
      <c r="AZ58" s="237"/>
      <c r="BA58" s="237"/>
      <c r="BB58" s="237"/>
      <c r="BC58" s="238"/>
      <c r="BE58" s="240"/>
      <c r="BF58" s="240"/>
      <c r="BG58" s="241"/>
      <c r="BH58" s="242"/>
      <c r="BI58" s="240"/>
      <c r="BJ58" s="240"/>
      <c r="BK58" s="240"/>
      <c r="BL58" s="240"/>
      <c r="BM58" s="240"/>
      <c r="BN58" s="240"/>
      <c r="BO58" s="145"/>
      <c r="BP58" s="127"/>
      <c r="BQ58" s="127"/>
    </row>
    <row r="59" spans="1:69" ht="15.75" thickBot="1" x14ac:dyDescent="0.3">
      <c r="B59" s="84"/>
      <c r="C59" s="185"/>
      <c r="D59" s="230"/>
      <c r="E59" s="185"/>
      <c r="F59" s="243" t="s">
        <v>247</v>
      </c>
      <c r="G59" s="534" t="str">
        <f>+IF(ISERROR(AVERAGE(D32:H51)),"n.b.",+ROUND((+AVERAGE(D32:H51)/10),2))</f>
        <v>n.b.</v>
      </c>
      <c r="H59" s="535"/>
      <c r="I59" s="2"/>
      <c r="J59" s="230"/>
      <c r="K59" s="185"/>
      <c r="L59" s="93"/>
      <c r="M59" s="244" t="s">
        <v>248</v>
      </c>
      <c r="N59" s="534" t="str">
        <f>+IF(ISERROR(AVERAGE(J32:O51)),"n.b.",+ROUND((+AVERAGE(J32:O51)/10),2))</f>
        <v>n.b.</v>
      </c>
      <c r="O59" s="535"/>
      <c r="P59" s="2"/>
      <c r="Q59" s="245" t="s">
        <v>249</v>
      </c>
      <c r="R59" s="534" t="str">
        <f>+IF(ISERROR(AVERAGE(Q32:S51)),"n.b.",+ROUND((+AVERAGE(Q32:S51)/10),2))</f>
        <v>n.b.</v>
      </c>
      <c r="S59" s="535"/>
      <c r="T59" s="127"/>
      <c r="U59" s="127"/>
      <c r="V59" s="245" t="s">
        <v>250</v>
      </c>
      <c r="W59" s="534" t="str">
        <f>+IF(ISERROR(AVERAGE(U32:X51)),"n.b.",+ROUND((+AVERAGE(U32:X51)/10),2))</f>
        <v>n.b.</v>
      </c>
      <c r="X59" s="535"/>
      <c r="Y59" s="127"/>
      <c r="Z59" s="230"/>
      <c r="AA59" s="243" t="s">
        <v>251</v>
      </c>
      <c r="AB59" s="534" t="str">
        <f>+IF(ISERROR(AVERAGE(Z32:AC51)),"n.b.",+ROUND((+AVERAGE(Z32:AC51)/10),2))</f>
        <v>n.b.</v>
      </c>
      <c r="AC59" s="535"/>
      <c r="AD59" s="127"/>
      <c r="AE59" s="230"/>
      <c r="AF59" s="244" t="s">
        <v>252</v>
      </c>
      <c r="AG59" s="534" t="str">
        <f>+IF(ISERROR(AVERAGE(AE32:AH51)),"n.b.",+ROUND((+AVERAGE(AE32:AH51)/10),2))</f>
        <v>n.b.</v>
      </c>
      <c r="AH59" s="535"/>
      <c r="AI59" s="93"/>
      <c r="AJ59" s="127"/>
      <c r="AK59" s="127"/>
      <c r="AL59" s="93"/>
      <c r="AM59" s="234"/>
      <c r="AN59" s="246"/>
      <c r="AO59" s="234"/>
      <c r="AP59" s="247"/>
      <c r="AQ59" s="234"/>
      <c r="AR59" s="234"/>
      <c r="AS59" s="234"/>
      <c r="AT59" s="234"/>
      <c r="AU59" s="248" t="s">
        <v>253</v>
      </c>
      <c r="AV59" s="558" t="str">
        <f>+IF(ISERROR(AVERAGE(AP32:AW50)),"n.b.",+ROUND((+AVERAGE(AP32:AW51)/10),2))</f>
        <v>n.b.</v>
      </c>
      <c r="AW59" s="559"/>
      <c r="AX59" s="236"/>
      <c r="AY59" s="236"/>
      <c r="AZ59" s="236"/>
      <c r="BA59" s="236"/>
      <c r="BB59" s="236"/>
      <c r="BC59" s="238"/>
      <c r="BE59" s="240"/>
      <c r="BF59" s="240"/>
      <c r="BG59" s="241"/>
      <c r="BH59" s="242"/>
      <c r="BI59" s="240"/>
      <c r="BJ59" s="240"/>
      <c r="BK59" s="240"/>
      <c r="BL59" s="240"/>
      <c r="BM59" s="240"/>
      <c r="BN59" s="240"/>
      <c r="BO59" s="145"/>
      <c r="BP59" s="127"/>
      <c r="BQ59" s="127"/>
    </row>
    <row r="60" spans="1:69" x14ac:dyDescent="0.25">
      <c r="B60" s="84"/>
      <c r="C60" s="185"/>
      <c r="D60" s="230"/>
      <c r="E60" s="185"/>
      <c r="F60" s="93"/>
      <c r="G60" s="127"/>
      <c r="H60" s="127"/>
      <c r="I60" s="2"/>
      <c r="J60" s="230"/>
      <c r="K60" s="185"/>
      <c r="L60" s="93"/>
      <c r="M60" s="185"/>
      <c r="N60" s="127"/>
      <c r="O60" s="127"/>
      <c r="P60" s="2"/>
      <c r="Q60" s="230"/>
      <c r="R60" s="185"/>
      <c r="S60" s="185"/>
      <c r="T60" s="127"/>
      <c r="U60" s="127"/>
      <c r="V60" s="230"/>
      <c r="W60" s="93"/>
      <c r="X60" s="127"/>
      <c r="Y60" s="127"/>
      <c r="Z60" s="230"/>
      <c r="AA60" s="93"/>
      <c r="AB60" s="93"/>
      <c r="AC60" s="127"/>
      <c r="AD60" s="127"/>
      <c r="AE60" s="230"/>
      <c r="AF60" s="185"/>
      <c r="AG60" s="185"/>
      <c r="AH60" s="185"/>
      <c r="AI60" s="93"/>
      <c r="AJ60" s="127"/>
      <c r="AK60" s="127"/>
      <c r="AL60" s="93"/>
      <c r="AM60" s="234"/>
      <c r="AN60" s="230"/>
      <c r="AO60" s="234"/>
      <c r="AP60" s="93"/>
      <c r="AQ60" s="234"/>
      <c r="AR60" s="234"/>
      <c r="AS60" s="234"/>
      <c r="AT60" s="234"/>
      <c r="AU60" s="234"/>
      <c r="AV60" s="93"/>
      <c r="AW60" s="93"/>
      <c r="AX60" s="236"/>
      <c r="AY60" s="236"/>
      <c r="AZ60" s="236"/>
      <c r="BA60" s="236"/>
      <c r="BB60" s="236"/>
      <c r="BC60" s="238"/>
      <c r="BE60" s="240"/>
      <c r="BF60" s="240"/>
      <c r="BG60" s="241"/>
      <c r="BH60" s="242"/>
      <c r="BI60" s="240"/>
      <c r="BJ60" s="240"/>
      <c r="BK60" s="240"/>
      <c r="BL60" s="240"/>
      <c r="BM60" s="240"/>
      <c r="BN60" s="240"/>
      <c r="BO60" s="145"/>
      <c r="BP60" s="127"/>
      <c r="BQ60" s="127"/>
    </row>
    <row r="61" spans="1:69" x14ac:dyDescent="0.25">
      <c r="B61" s="84"/>
      <c r="C61" s="91"/>
      <c r="D61" s="77"/>
      <c r="E61" s="77"/>
      <c r="F61" s="77"/>
      <c r="G61" s="77"/>
      <c r="H61" s="77"/>
      <c r="I61" s="77"/>
      <c r="J61" s="77"/>
      <c r="K61" s="77"/>
      <c r="L61" s="77"/>
      <c r="M61" s="77"/>
      <c r="N61" s="77"/>
      <c r="O61" s="8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94"/>
      <c r="BD61" s="89"/>
      <c r="BE61" s="89"/>
      <c r="BF61" s="89"/>
      <c r="BG61" s="77"/>
      <c r="BH61" s="77"/>
      <c r="BI61" s="89"/>
      <c r="BJ61" s="89"/>
      <c r="BK61" s="89"/>
      <c r="BL61" s="89"/>
      <c r="BM61" s="89"/>
      <c r="BN61" s="89"/>
      <c r="BO61" s="229"/>
      <c r="BP61" s="77"/>
      <c r="BQ61" s="77"/>
    </row>
    <row r="62" spans="1:69" ht="30" thickBot="1" x14ac:dyDescent="0.3">
      <c r="A62" s="249" t="s">
        <v>254</v>
      </c>
      <c r="B62" s="84"/>
      <c r="C62" s="77"/>
      <c r="D62" s="77"/>
      <c r="E62" s="77"/>
      <c r="F62" s="77"/>
      <c r="G62" s="250"/>
      <c r="H62" s="77"/>
      <c r="I62" s="77"/>
      <c r="J62" s="77"/>
      <c r="K62" s="77"/>
      <c r="L62" s="77"/>
      <c r="M62" s="77"/>
      <c r="N62" s="250"/>
      <c r="O62" s="77"/>
      <c r="P62" s="77"/>
      <c r="Q62" s="77"/>
      <c r="R62" s="250"/>
      <c r="S62" s="2"/>
      <c r="T62" s="2"/>
      <c r="U62" s="251" t="s">
        <v>255</v>
      </c>
      <c r="V62" s="252" t="s">
        <v>256</v>
      </c>
      <c r="W62" s="252" t="s">
        <v>257</v>
      </c>
      <c r="X62" s="252" t="s">
        <v>258</v>
      </c>
      <c r="Y62" s="251" t="s">
        <v>259</v>
      </c>
      <c r="Z62" s="252" t="s">
        <v>260</v>
      </c>
      <c r="AA62" s="114"/>
      <c r="AB62" s="93"/>
      <c r="AC62" s="115"/>
      <c r="AD62" s="115"/>
      <c r="AE62" s="93"/>
      <c r="AF62" s="93"/>
      <c r="AG62" s="93"/>
      <c r="AH62" s="93"/>
      <c r="AI62" s="93"/>
      <c r="AJ62" s="93"/>
      <c r="AK62" s="148"/>
      <c r="AL62" s="148"/>
      <c r="AM62" s="148"/>
      <c r="AN62" s="148"/>
      <c r="AO62" s="148"/>
      <c r="AP62" s="148"/>
      <c r="AQ62" s="148"/>
      <c r="AR62" s="148"/>
      <c r="AS62" s="148"/>
      <c r="AT62" s="148"/>
      <c r="AU62" s="148"/>
      <c r="AV62" s="148"/>
      <c r="AW62" s="148"/>
      <c r="AX62" s="148"/>
      <c r="AY62" s="148"/>
      <c r="AZ62" s="148"/>
      <c r="BA62" s="148"/>
      <c r="BB62" s="148"/>
      <c r="BC62" s="150"/>
      <c r="BD62" s="148"/>
      <c r="BE62" s="148"/>
      <c r="BF62" s="148"/>
      <c r="BG62" s="148"/>
      <c r="BH62" s="89"/>
      <c r="BI62" s="89"/>
      <c r="BJ62" s="89"/>
      <c r="BK62" s="89"/>
      <c r="BL62" s="89"/>
      <c r="BM62" s="89"/>
      <c r="BN62" s="89"/>
      <c r="BO62" s="229"/>
      <c r="BP62" s="77"/>
      <c r="BQ62" s="77"/>
    </row>
    <row r="63" spans="1:69" ht="16.5" thickBot="1" x14ac:dyDescent="0.3">
      <c r="A63" s="68" t="str">
        <f>+IF(COUNTIF((U63:Z63),"n.b.")=6,"n.b.",+IF(MIN(U63:Z63)=0,"B","A"))</f>
        <v>n.b.</v>
      </c>
      <c r="B63" s="84"/>
      <c r="C63" s="147" t="s">
        <v>141</v>
      </c>
      <c r="D63" s="542" t="s">
        <v>261</v>
      </c>
      <c r="E63" s="542"/>
      <c r="F63" s="542"/>
      <c r="G63" s="542"/>
      <c r="H63" s="542"/>
      <c r="I63" s="542"/>
      <c r="J63" s="542"/>
      <c r="K63" s="542"/>
      <c r="L63" s="542"/>
      <c r="M63" s="542"/>
      <c r="N63" s="542"/>
      <c r="O63" s="542"/>
      <c r="P63" s="542"/>
      <c r="Q63" s="542"/>
      <c r="R63" s="542"/>
      <c r="S63" s="542"/>
      <c r="T63" s="542"/>
      <c r="U63" s="106" t="str">
        <f>'[2]F-W1.028 Zadowolenie klienta'!F8</f>
        <v>n.b.</v>
      </c>
      <c r="V63" s="106" t="str">
        <f>'[2]F-W1.028 Zadowolenie klienta'!F9</f>
        <v>n.b.</v>
      </c>
      <c r="W63" s="106" t="str">
        <f>'[2]F-W1.028 Zadowolenie klienta'!F10</f>
        <v>n.b.</v>
      </c>
      <c r="X63" s="106" t="str">
        <f>'[2]F-W1.028 Zadowolenie klienta'!F11</f>
        <v>n.b.</v>
      </c>
      <c r="Y63" s="106" t="str">
        <f>'[2]F-W1.028 Zadowolenie klienta'!F12</f>
        <v>n.b.</v>
      </c>
      <c r="Z63" s="106" t="str">
        <f>'[2]F-W1.028 Zadowolenie klienta'!F13</f>
        <v>n.b.</v>
      </c>
      <c r="AA63" s="184"/>
      <c r="AB63" s="93"/>
      <c r="AC63" s="126"/>
      <c r="AD63" s="126"/>
      <c r="AE63" s="93"/>
      <c r="AF63" s="93"/>
      <c r="AG63" s="231"/>
      <c r="AH63" s="93"/>
      <c r="AI63" s="93"/>
      <c r="AJ63" s="93"/>
      <c r="AK63" s="93"/>
      <c r="AL63" s="245" t="s">
        <v>262</v>
      </c>
      <c r="AM63" s="534" t="str">
        <f>IF(ISERROR(ROUND(BL63,0)),"n.b.",+ROUND(BL63,0)/100)</f>
        <v>n.b.</v>
      </c>
      <c r="AN63" s="535"/>
      <c r="AO63" s="127"/>
      <c r="AP63" s="127"/>
      <c r="AQ63" s="127"/>
      <c r="AR63" s="127"/>
      <c r="AS63" s="127"/>
      <c r="AT63" s="127"/>
      <c r="AU63" s="127"/>
      <c r="AV63" s="127"/>
      <c r="AW63" s="127"/>
      <c r="AX63" s="127"/>
      <c r="AY63" s="108">
        <f>CC63</f>
        <v>0</v>
      </c>
      <c r="AZ63" s="108">
        <f>CK63</f>
        <v>0</v>
      </c>
      <c r="BA63" s="108">
        <f>CX63</f>
        <v>0</v>
      </c>
      <c r="BB63" s="109">
        <f>DK63</f>
        <v>0</v>
      </c>
      <c r="BC63" s="94"/>
      <c r="BD63" s="89"/>
      <c r="BE63" s="89"/>
      <c r="BF63" s="89"/>
      <c r="BG63" s="128">
        <f>COUNT(U63:Z63)*10</f>
        <v>0</v>
      </c>
      <c r="BH63" s="129"/>
      <c r="BI63" s="128">
        <f>SUM(U63:Z63)</f>
        <v>0</v>
      </c>
      <c r="BJ63" s="129"/>
      <c r="BK63" s="66"/>
      <c r="BL63" s="130" t="str">
        <f>IF(ISERROR(BI63/BG63*100),"n.b.",BI63/BG63*100)</f>
        <v>n.b.</v>
      </c>
      <c r="BM63" s="129"/>
      <c r="BN63" s="89"/>
      <c r="BO63" s="229"/>
      <c r="BP63" s="526">
        <f>IF(ek="n.b.",0,1)</f>
        <v>0</v>
      </c>
      <c r="BQ63" s="527"/>
    </row>
    <row r="64" spans="1:69" x14ac:dyDescent="0.25">
      <c r="B64" s="84"/>
      <c r="C64" s="93"/>
      <c r="D64" s="542"/>
      <c r="E64" s="542"/>
      <c r="F64" s="542"/>
      <c r="G64" s="542"/>
      <c r="H64" s="542"/>
      <c r="I64" s="542"/>
      <c r="J64" s="542"/>
      <c r="K64" s="542"/>
      <c r="L64" s="542"/>
      <c r="M64" s="542"/>
      <c r="N64" s="542"/>
      <c r="O64" s="542"/>
      <c r="P64" s="542"/>
      <c r="Q64" s="542"/>
      <c r="R64" s="542"/>
      <c r="S64" s="542"/>
      <c r="T64" s="54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1"/>
      <c r="BD64" s="66"/>
      <c r="BE64" s="66"/>
      <c r="BF64" s="66"/>
      <c r="BG64" s="66"/>
      <c r="BH64" s="66"/>
      <c r="BI64" s="66"/>
      <c r="BJ64" s="66"/>
      <c r="BK64" s="66"/>
      <c r="BL64" s="66"/>
      <c r="BM64" s="66"/>
      <c r="BN64" s="66"/>
      <c r="BO64" s="2"/>
      <c r="BP64" s="2"/>
      <c r="BQ64" s="2"/>
    </row>
    <row r="65" spans="1:69" x14ac:dyDescent="0.25">
      <c r="B65" s="84"/>
      <c r="C65" s="91"/>
      <c r="D65" s="542"/>
      <c r="E65" s="542"/>
      <c r="F65" s="542"/>
      <c r="G65" s="542"/>
      <c r="H65" s="542"/>
      <c r="I65" s="542"/>
      <c r="J65" s="542"/>
      <c r="K65" s="542"/>
      <c r="L65" s="542"/>
      <c r="M65" s="542"/>
      <c r="N65" s="542"/>
      <c r="O65" s="542"/>
      <c r="P65" s="542"/>
      <c r="Q65" s="542"/>
      <c r="R65" s="542"/>
      <c r="S65" s="542"/>
      <c r="T65" s="542"/>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94"/>
      <c r="BD65" s="89"/>
      <c r="BE65" s="89"/>
      <c r="BF65" s="89"/>
      <c r="BG65" s="77"/>
      <c r="BH65" s="77"/>
      <c r="BI65" s="89"/>
      <c r="BJ65" s="89"/>
      <c r="BK65" s="89"/>
      <c r="BL65" s="89"/>
      <c r="BM65" s="89"/>
      <c r="BN65" s="89"/>
      <c r="BO65" s="229"/>
      <c r="BP65" s="77"/>
      <c r="BQ65" s="77"/>
    </row>
    <row r="66" spans="1:69" x14ac:dyDescent="0.25">
      <c r="A66" s="253"/>
      <c r="B66" s="84"/>
      <c r="C66" s="254"/>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
      <c r="AD66" s="2"/>
      <c r="AE66" s="2"/>
      <c r="AF66" s="2"/>
      <c r="AG66" s="2"/>
      <c r="AH66" s="2"/>
      <c r="AI66" s="2"/>
      <c r="AJ66" s="2"/>
      <c r="AK66" s="2"/>
      <c r="AL66" s="2"/>
      <c r="AM66" s="2"/>
      <c r="AN66" s="2"/>
      <c r="AO66" s="2"/>
      <c r="AP66" s="2"/>
      <c r="AQ66" s="2"/>
      <c r="AR66" s="2"/>
      <c r="AS66" s="2"/>
      <c r="AT66" s="2"/>
      <c r="AU66" s="2"/>
      <c r="AV66" s="2"/>
      <c r="AW66" s="2"/>
      <c r="AX66" s="2"/>
      <c r="AY66" s="93"/>
      <c r="AZ66" s="93"/>
      <c r="BA66" s="93"/>
      <c r="BB66" s="93"/>
      <c r="BC66" s="1"/>
      <c r="BD66" s="66"/>
      <c r="BE66" s="66"/>
      <c r="BF66" s="66"/>
      <c r="BG66" s="66"/>
      <c r="BH66" s="66"/>
      <c r="BI66" s="66"/>
      <c r="BJ66" s="66"/>
      <c r="BK66" s="66"/>
      <c r="BL66" s="66"/>
      <c r="BM66" s="66"/>
      <c r="BN66" s="66"/>
      <c r="BO66" s="255"/>
      <c r="BP66" s="127"/>
      <c r="BQ66" s="127"/>
    </row>
    <row r="67" spans="1:69" x14ac:dyDescent="0.25">
      <c r="B67" s="84"/>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
      <c r="AD67" s="2"/>
      <c r="AE67" s="2"/>
      <c r="AF67" s="2"/>
      <c r="AG67" s="2"/>
      <c r="AH67" s="2"/>
      <c r="AI67" s="2"/>
      <c r="AJ67" s="2"/>
      <c r="AK67" s="2"/>
      <c r="AL67" s="2"/>
      <c r="AM67" s="2"/>
      <c r="AN67" s="2"/>
      <c r="AO67" s="2"/>
      <c r="AP67" s="2"/>
      <c r="AQ67" s="93"/>
      <c r="AR67" s="93"/>
      <c r="AS67" s="93"/>
      <c r="AT67" s="93"/>
      <c r="AU67" s="93"/>
      <c r="AV67" s="93"/>
      <c r="AW67" s="93"/>
      <c r="AX67" s="93"/>
      <c r="AY67" s="93"/>
      <c r="AZ67" s="93"/>
      <c r="BA67" s="93"/>
      <c r="BB67" s="93"/>
      <c r="BC67" s="1"/>
      <c r="BD67" s="66"/>
      <c r="BE67" s="66"/>
      <c r="BF67" s="66"/>
      <c r="BG67" s="2"/>
      <c r="BH67" s="2"/>
      <c r="BI67" s="2"/>
      <c r="BJ67" s="2"/>
      <c r="BK67" s="2"/>
      <c r="BL67" s="66"/>
      <c r="BM67" s="66"/>
      <c r="BN67" s="66"/>
      <c r="BO67" s="255"/>
      <c r="BP67" s="255"/>
      <c r="BQ67" s="255"/>
    </row>
    <row r="68" spans="1:69" ht="30" thickBot="1" x14ac:dyDescent="0.3">
      <c r="A68" s="201" t="s">
        <v>263</v>
      </c>
      <c r="B68" s="84"/>
      <c r="C68" s="256"/>
      <c r="D68" s="556"/>
      <c r="E68" s="556"/>
      <c r="F68" s="556"/>
      <c r="G68" s="556"/>
      <c r="H68" s="556"/>
      <c r="I68" s="560"/>
      <c r="J68" s="560"/>
      <c r="K68" s="560"/>
      <c r="L68" s="560"/>
      <c r="M68" s="560"/>
      <c r="N68" s="560"/>
      <c r="O68" s="560"/>
      <c r="P68" s="560"/>
      <c r="Q68" s="560"/>
      <c r="R68" s="560"/>
      <c r="S68" s="560"/>
      <c r="T68" s="560"/>
      <c r="U68" s="560"/>
      <c r="V68" s="560"/>
      <c r="W68" s="560"/>
      <c r="X68" s="560"/>
      <c r="Y68" s="257"/>
      <c r="Z68" s="257"/>
      <c r="AA68" s="257"/>
      <c r="AB68" s="258"/>
      <c r="AC68" s="259"/>
      <c r="AD68" s="259"/>
      <c r="AE68" s="561"/>
      <c r="AF68" s="561"/>
      <c r="AG68" s="561"/>
      <c r="AH68" s="561"/>
      <c r="AI68" s="561"/>
      <c r="AJ68" s="561"/>
      <c r="AK68" s="561"/>
      <c r="AL68" s="561"/>
      <c r="AM68" s="561"/>
      <c r="AN68" s="561"/>
      <c r="AO68" s="260"/>
      <c r="AP68" s="260"/>
      <c r="AQ68" s="565" t="s">
        <v>264</v>
      </c>
      <c r="AR68" s="565"/>
      <c r="AS68" s="565"/>
      <c r="AT68" s="565"/>
      <c r="AU68" s="565"/>
      <c r="AV68" s="565"/>
      <c r="AW68" s="565"/>
      <c r="AX68" s="261"/>
      <c r="AY68" s="105" t="s">
        <v>175</v>
      </c>
      <c r="AZ68" s="105" t="s">
        <v>176</v>
      </c>
      <c r="BA68" s="105" t="s">
        <v>177</v>
      </c>
      <c r="BB68" s="105" t="s">
        <v>178</v>
      </c>
      <c r="BC68" s="262"/>
      <c r="BD68" s="263"/>
      <c r="BE68" s="263"/>
      <c r="BF68" s="65"/>
      <c r="BG68" s="127"/>
      <c r="BH68" s="127"/>
      <c r="BI68" s="65"/>
      <c r="BJ68" s="127"/>
      <c r="BK68" s="127"/>
      <c r="BL68" s="65"/>
      <c r="BM68" s="127"/>
      <c r="BN68" s="127"/>
      <c r="BO68" s="65"/>
      <c r="BP68" s="127"/>
      <c r="BQ68" s="127"/>
    </row>
    <row r="69" spans="1:69" ht="15.75" x14ac:dyDescent="0.25">
      <c r="A69" s="68" t="str">
        <f>+IF(COUNTIF(G59,"n.b.")+COUNTIF(N59,"n.b.")+COUNTIF(N59,"n.b.")+COUNTIF(R59,"n.b.")+COUNTIF(W59,"n.b.")+COUNTIF(AB59,"n.b.")+COUNTIF(AG59,"n.b.")+COUNTIF(AV59,"n.b.")=7,"n.b.",+IF(MIN(G59,N59,R59,W59,AB59,AG59,AV59)&lt;70,"C",+IF(MIN(G59,N59,R59,W59,AB59,AG59,AV59)&lt;80,"B","A")))</f>
        <v>C</v>
      </c>
      <c r="B69" s="84"/>
      <c r="C69" s="203"/>
      <c r="D69" s="556"/>
      <c r="E69" s="556"/>
      <c r="F69" s="556"/>
      <c r="G69" s="556"/>
      <c r="H69" s="556"/>
      <c r="I69" s="557"/>
      <c r="J69" s="557"/>
      <c r="K69" s="557"/>
      <c r="L69" s="557"/>
      <c r="M69" s="557"/>
      <c r="N69" s="557"/>
      <c r="O69" s="557"/>
      <c r="P69" s="557"/>
      <c r="Q69" s="557"/>
      <c r="R69" s="557"/>
      <c r="S69" s="557"/>
      <c r="T69" s="557"/>
      <c r="U69" s="557"/>
      <c r="V69" s="557"/>
      <c r="W69" s="557"/>
      <c r="X69" s="557"/>
      <c r="Y69" s="264"/>
      <c r="Z69" s="264"/>
      <c r="AA69" s="264"/>
      <c r="AB69" s="265"/>
      <c r="AC69" s="266"/>
      <c r="AD69" s="266"/>
      <c r="AE69" s="561"/>
      <c r="AF69" s="561"/>
      <c r="AG69" s="561"/>
      <c r="AH69" s="561"/>
      <c r="AI69" s="561"/>
      <c r="AJ69" s="561"/>
      <c r="AK69" s="561"/>
      <c r="AL69" s="561"/>
      <c r="AM69" s="561"/>
      <c r="AN69" s="561"/>
      <c r="AO69" s="93"/>
      <c r="AP69" s="93"/>
      <c r="AQ69" s="565"/>
      <c r="AR69" s="565"/>
      <c r="AS69" s="565"/>
      <c r="AT69" s="565"/>
      <c r="AU69" s="565"/>
      <c r="AV69" s="565"/>
      <c r="AW69" s="565"/>
      <c r="AX69" s="261"/>
      <c r="AY69" s="562">
        <f>+IF(ISERROR(+AVERAGE(AY8,AY14,AY21,AY25,AY32,AY34,AY36,AY38,AY40,AY42,AY44,AY46,AY48,AY63)/10),"n.b.",+ROUND((+AVERAGE(AY8,AY14,AY21,AY25,AY32,AY34,AY36,AY38,AY40,AY42,AY44,AY46,AY48,AY50,AY63)/10),2))</f>
        <v>0</v>
      </c>
      <c r="AZ69" s="562">
        <f>+IF(ISERROR(+AVERAGE(AZ8,AZ14,AZ21,AZ25,AZ32,AZ34,AZ36,AZ38,AZ40,AZ42,AZ44,AZ46,AZ48,AZ50,AZ63)/10),"n.b.",+ROUND((+AVERAGE(AZ8,AZ14,AZ21,AZ25,AZ32,AZ34,AZ36,AZ38,AZ40,AZ42,AZ44,AZ46,AZ48,AZ50,AZ63)/10),2))</f>
        <v>0</v>
      </c>
      <c r="BA69" s="562">
        <f>+IF(ISERROR(+AVERAGE(BA8,BA14,BA21,BA25,BA32,BA34,BA36,BA38,BA40,BA42,BA44,BA46,BA48,BA50,BA63)/10),"n.b.",+ROUND((+AVERAGE(BA8,BA14,BA21,BA25,BA32,BA34,BA36,BA38,BA40,BA42,BA44,BA46,BA48,BA50,BA63)/10),2))</f>
        <v>0</v>
      </c>
      <c r="BB69" s="562">
        <f>+IF(ISERROR(+AVERAGE(BB8,BB14,BB21,BB25,BB32,BB34,BB36,BB38,BB40,BB42,BB44,BB46,BB48,BB50,BB63)/10),"n.b.",+ROUND((+AVERAGE(BB8,BB14,BB21,BB25,BB32,BB34,BB36,BB38,BB40,BB42,BB44,BB46,BB48,BB50,BB63)/10),2))</f>
        <v>0</v>
      </c>
      <c r="BC69" s="1"/>
      <c r="BD69" s="66"/>
      <c r="BE69" s="66"/>
      <c r="BF69" s="66"/>
      <c r="BG69" s="240"/>
      <c r="BH69" s="240"/>
      <c r="BI69" s="267"/>
      <c r="BJ69" s="127"/>
      <c r="BK69" s="127"/>
      <c r="BL69" s="255"/>
      <c r="BM69" s="127"/>
      <c r="BN69" s="127"/>
      <c r="BO69" s="255"/>
      <c r="BP69" s="255"/>
      <c r="BQ69" s="255"/>
    </row>
    <row r="70" spans="1:69" ht="16.5" thickBot="1" x14ac:dyDescent="0.3">
      <c r="B70" s="84"/>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
      <c r="AD70" s="2"/>
      <c r="AE70" s="561"/>
      <c r="AF70" s="561"/>
      <c r="AG70" s="561"/>
      <c r="AH70" s="561"/>
      <c r="AI70" s="561"/>
      <c r="AJ70" s="561"/>
      <c r="AK70" s="561"/>
      <c r="AL70" s="561"/>
      <c r="AM70" s="561"/>
      <c r="AN70" s="561"/>
      <c r="AO70" s="255"/>
      <c r="AP70" s="255"/>
      <c r="AQ70" s="565"/>
      <c r="AR70" s="565"/>
      <c r="AS70" s="565"/>
      <c r="AT70" s="565"/>
      <c r="AU70" s="565"/>
      <c r="AV70" s="565"/>
      <c r="AW70" s="565"/>
      <c r="AX70" s="261"/>
      <c r="AY70" s="563"/>
      <c r="AZ70" s="563"/>
      <c r="BA70" s="563"/>
      <c r="BB70" s="563"/>
      <c r="BC70" s="1"/>
      <c r="BD70" s="66"/>
      <c r="BE70" s="66"/>
      <c r="BF70" s="66"/>
      <c r="BG70" s="2"/>
      <c r="BH70" s="2"/>
      <c r="BI70" s="267"/>
      <c r="BJ70" s="267"/>
      <c r="BK70" s="255"/>
      <c r="BL70" s="66"/>
      <c r="BM70" s="66"/>
      <c r="BN70" s="66"/>
      <c r="BO70" s="255"/>
      <c r="BP70" s="127"/>
      <c r="BQ70" s="127"/>
    </row>
    <row r="71" spans="1:69" x14ac:dyDescent="0.25">
      <c r="B71" s="84"/>
      <c r="C71" s="203"/>
      <c r="D71" s="268"/>
      <c r="E71" s="203"/>
      <c r="F71" s="203"/>
      <c r="G71" s="203"/>
      <c r="H71" s="203"/>
      <c r="I71" s="203"/>
      <c r="J71" s="564"/>
      <c r="K71" s="564"/>
      <c r="L71" s="203"/>
      <c r="M71" s="203"/>
      <c r="N71" s="564"/>
      <c r="O71" s="564"/>
      <c r="P71" s="203"/>
      <c r="Q71" s="203"/>
      <c r="R71" s="564"/>
      <c r="S71" s="564"/>
      <c r="T71" s="203"/>
      <c r="U71" s="203"/>
      <c r="V71" s="564"/>
      <c r="W71" s="564"/>
      <c r="X71" s="192"/>
      <c r="Y71" s="564"/>
      <c r="Z71" s="564"/>
      <c r="AA71" s="192"/>
      <c r="AB71" s="192"/>
      <c r="AC71" s="269"/>
      <c r="AD71" s="269"/>
      <c r="AE71" s="192"/>
      <c r="AF71" s="203"/>
      <c r="AG71" s="212"/>
      <c r="AH71" s="160"/>
      <c r="AI71" s="160"/>
      <c r="AJ71" s="212"/>
      <c r="AK71" s="212"/>
      <c r="AL71" s="210"/>
      <c r="AM71" s="210"/>
      <c r="AN71" s="212"/>
      <c r="AO71" s="255"/>
      <c r="AP71" s="255"/>
      <c r="AQ71" s="255"/>
      <c r="AR71" s="255"/>
      <c r="AS71" s="255"/>
      <c r="AT71" s="255"/>
      <c r="AU71" s="255"/>
      <c r="AV71" s="255"/>
      <c r="AW71" s="255"/>
      <c r="AX71" s="255"/>
      <c r="AY71" s="142"/>
      <c r="AZ71" s="255"/>
      <c r="BA71" s="255"/>
      <c r="BB71" s="255"/>
      <c r="BC71" s="1"/>
      <c r="BD71" s="66"/>
      <c r="BE71" s="270"/>
      <c r="BF71" s="271"/>
      <c r="BG71" s="566"/>
      <c r="BH71" s="566"/>
      <c r="BI71" s="272"/>
      <c r="BJ71" s="273"/>
      <c r="BK71" s="273"/>
      <c r="BL71" s="274"/>
      <c r="BM71" s="275"/>
      <c r="BN71" s="276"/>
      <c r="BO71" s="274"/>
      <c r="BP71" s="275"/>
      <c r="BQ71" s="229"/>
    </row>
    <row r="72" spans="1:69" ht="29.25" x14ac:dyDescent="0.25">
      <c r="A72" s="201" t="s">
        <v>265</v>
      </c>
      <c r="B72" s="8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567"/>
      <c r="AF72" s="568"/>
      <c r="AG72" s="568"/>
      <c r="AH72" s="568"/>
      <c r="AI72" s="567"/>
      <c r="AJ72" s="567"/>
      <c r="AK72" s="567"/>
      <c r="AL72" s="569"/>
      <c r="AM72" s="570"/>
      <c r="AN72" s="570"/>
      <c r="AO72" s="2"/>
      <c r="AP72" s="572" t="s">
        <v>266</v>
      </c>
      <c r="AQ72" s="573"/>
      <c r="AR72" s="573"/>
      <c r="AS72" s="573"/>
      <c r="AT72" s="573"/>
      <c r="AU72" s="573"/>
      <c r="AV72" s="573"/>
      <c r="AW72" s="573"/>
      <c r="AX72" s="573"/>
      <c r="AY72" s="2"/>
      <c r="AZ72" s="2"/>
      <c r="BA72" s="2"/>
      <c r="BB72" s="2"/>
      <c r="BC72" s="1"/>
      <c r="BD72" s="66"/>
      <c r="BE72" s="66"/>
      <c r="BF72" s="66"/>
      <c r="BG72" s="255"/>
      <c r="BH72" s="255"/>
      <c r="BI72" s="267"/>
      <c r="BJ72" s="267"/>
      <c r="BK72" s="255"/>
      <c r="BL72" s="255"/>
      <c r="BM72" s="255"/>
      <c r="BN72" s="255"/>
      <c r="BO72" s="277" t="s">
        <v>267</v>
      </c>
      <c r="BP72" s="255"/>
      <c r="BQ72" s="255"/>
    </row>
    <row r="73" spans="1:69" ht="15.75" thickBot="1" x14ac:dyDescent="0.3">
      <c r="A73" s="68" t="str">
        <f>+IF(MIN(AM32:AM50)&lt;70%,"C",+IF(MIN(AM32:AM50)&lt;80%,"B","A"))</f>
        <v>C</v>
      </c>
      <c r="B73" s="84"/>
      <c r="C73" s="93"/>
      <c r="D73" s="2"/>
      <c r="E73" s="2"/>
      <c r="F73" s="2"/>
      <c r="G73" s="2"/>
      <c r="H73" s="2"/>
      <c r="I73" s="2"/>
      <c r="J73" s="2"/>
      <c r="K73" s="2"/>
      <c r="L73" s="2"/>
      <c r="M73" s="2"/>
      <c r="N73" s="2"/>
      <c r="O73" s="2"/>
      <c r="P73" s="2"/>
      <c r="Q73" s="2"/>
      <c r="R73" s="2"/>
      <c r="S73" s="2"/>
      <c r="T73" s="2"/>
      <c r="U73" s="2"/>
      <c r="V73" s="278" t="s">
        <v>268</v>
      </c>
      <c r="W73" s="2"/>
      <c r="X73" s="2"/>
      <c r="Y73" s="2"/>
      <c r="Z73" s="2"/>
      <c r="AA73" s="93"/>
      <c r="AB73" s="279" t="s">
        <v>269</v>
      </c>
      <c r="AC73" s="2"/>
      <c r="AD73" s="2"/>
      <c r="AE73" s="568"/>
      <c r="AF73" s="568"/>
      <c r="AG73" s="568"/>
      <c r="AH73" s="568"/>
      <c r="AI73" s="568"/>
      <c r="AJ73" s="568"/>
      <c r="AK73" s="568"/>
      <c r="AL73" s="571"/>
      <c r="AM73" s="571"/>
      <c r="AN73" s="571"/>
      <c r="AO73" s="93"/>
      <c r="AP73" s="573"/>
      <c r="AQ73" s="573"/>
      <c r="AR73" s="573"/>
      <c r="AS73" s="573"/>
      <c r="AT73" s="573"/>
      <c r="AU73" s="573"/>
      <c r="AV73" s="573"/>
      <c r="AW73" s="573"/>
      <c r="AX73" s="573"/>
      <c r="AY73" s="93"/>
      <c r="AZ73" s="280" t="s">
        <v>270</v>
      </c>
      <c r="BA73" s="260"/>
      <c r="BB73" s="260"/>
      <c r="BC73" s="238"/>
      <c r="BD73" s="66"/>
      <c r="BE73" s="66"/>
      <c r="BF73" s="66"/>
      <c r="BO73" s="260"/>
      <c r="BQ73" s="281"/>
    </row>
    <row r="74" spans="1:69" ht="36" thickBot="1" x14ac:dyDescent="0.3">
      <c r="B74" s="84"/>
      <c r="C74" s="2"/>
      <c r="D74" s="2"/>
      <c r="E74" s="2"/>
      <c r="F74" s="2"/>
      <c r="G74" s="2"/>
      <c r="H74" s="2"/>
      <c r="I74" s="2"/>
      <c r="J74" s="2"/>
      <c r="K74" s="2"/>
      <c r="L74" s="2"/>
      <c r="M74" s="2"/>
      <c r="N74" s="2"/>
      <c r="O74" s="2"/>
      <c r="P74" s="2"/>
      <c r="Q74" s="2"/>
      <c r="R74" s="2"/>
      <c r="S74" s="2"/>
      <c r="T74" s="2"/>
      <c r="U74" s="2"/>
      <c r="V74" s="589" t="s">
        <v>271</v>
      </c>
      <c r="W74" s="590"/>
      <c r="X74" s="591"/>
      <c r="Y74" s="595" t="str">
        <f>+IF(+ISERROR(+AVERAGE(epm,epp,epr)),"n.b.",+ROUND(+AVERAGE((epm,epp,epr)),2))</f>
        <v>n.b.</v>
      </c>
      <c r="Z74" s="596"/>
      <c r="AA74" s="597"/>
      <c r="AB74" s="601" t="str">
        <f>+L179</f>
        <v>n.b.</v>
      </c>
      <c r="AC74" s="602"/>
      <c r="AD74" s="2"/>
      <c r="AE74" s="569"/>
      <c r="AF74" s="586"/>
      <c r="AG74" s="586"/>
      <c r="AH74" s="586"/>
      <c r="AI74" s="587"/>
      <c r="AJ74" s="587"/>
      <c r="AK74" s="586"/>
      <c r="AL74" s="588"/>
      <c r="AM74" s="588"/>
      <c r="AN74" s="571"/>
      <c r="AO74" s="93"/>
      <c r="AP74" s="93"/>
      <c r="AQ74" s="93"/>
      <c r="AR74" s="63"/>
      <c r="AS74" s="63"/>
      <c r="AT74" s="63"/>
      <c r="AU74" s="63"/>
      <c r="AV74" s="63"/>
      <c r="AW74" s="282"/>
      <c r="AX74" s="282"/>
      <c r="AY74" s="282"/>
      <c r="AZ74" s="283"/>
      <c r="BA74" s="283"/>
      <c r="BB74" s="283"/>
      <c r="BC74" s="238"/>
      <c r="BD74" s="66"/>
      <c r="BE74" s="66"/>
      <c r="BF74" s="66"/>
      <c r="BQ74" s="127"/>
    </row>
    <row r="75" spans="1:69" ht="30.75" thickBot="1" x14ac:dyDescent="0.3">
      <c r="B75" s="84"/>
      <c r="C75" s="2"/>
      <c r="D75" s="2"/>
      <c r="E75" s="2"/>
      <c r="F75" s="284"/>
      <c r="G75" s="2"/>
      <c r="H75" s="93"/>
      <c r="I75" s="2"/>
      <c r="J75" s="285"/>
      <c r="K75" s="245"/>
      <c r="L75" s="2"/>
      <c r="M75" s="2"/>
      <c r="N75" s="2"/>
      <c r="O75" s="2"/>
      <c r="P75" s="2"/>
      <c r="Q75" s="2"/>
      <c r="R75" s="2"/>
      <c r="S75" s="2"/>
      <c r="T75" s="2"/>
      <c r="U75" s="2"/>
      <c r="V75" s="592"/>
      <c r="W75" s="593"/>
      <c r="X75" s="594"/>
      <c r="Y75" s="598"/>
      <c r="Z75" s="599"/>
      <c r="AA75" s="600"/>
      <c r="AB75" s="603"/>
      <c r="AC75" s="604"/>
      <c r="AD75" s="2"/>
      <c r="AE75" s="569"/>
      <c r="AF75" s="586"/>
      <c r="AG75" s="586"/>
      <c r="AH75" s="586"/>
      <c r="AI75" s="587"/>
      <c r="AJ75" s="587"/>
      <c r="AK75" s="586"/>
      <c r="AL75" s="588"/>
      <c r="AM75" s="588"/>
      <c r="AN75" s="571"/>
      <c r="AO75" s="93"/>
      <c r="AP75" s="93"/>
      <c r="AQ75" s="93"/>
      <c r="AR75" s="286"/>
      <c r="AS75" s="286"/>
      <c r="AT75" s="93"/>
      <c r="AU75" s="93"/>
      <c r="AV75" s="93"/>
      <c r="AW75" s="282"/>
      <c r="AX75" s="282"/>
      <c r="AY75" s="574" t="str">
        <f>+IF(ISERROR(AVERAGE(epm,epp,epr,ez,epg,ek)),"n.b.",+ROUND((+AVERAGE(epm,epp,epr,ez,epg,ek)),2))</f>
        <v>n.b.</v>
      </c>
      <c r="AZ75" s="575"/>
      <c r="BA75" s="580" t="str">
        <f>+IF(AY75="n.b.","n.b.",+L172)</f>
        <v>n.b.</v>
      </c>
      <c r="BB75" s="581"/>
      <c r="BC75" s="238"/>
      <c r="BD75" s="66"/>
      <c r="BE75" s="66"/>
      <c r="BF75" s="66"/>
    </row>
    <row r="76" spans="1:69" ht="30.75" thickBot="1" x14ac:dyDescent="0.3">
      <c r="B76" s="84"/>
      <c r="C76" s="2"/>
      <c r="D76" s="2"/>
      <c r="E76" s="2"/>
      <c r="F76" s="2"/>
      <c r="G76" s="2"/>
      <c r="H76" s="2"/>
      <c r="I76" s="2"/>
      <c r="J76" s="2"/>
      <c r="K76" s="245"/>
      <c r="L76" s="2"/>
      <c r="M76" s="2"/>
      <c r="N76" s="2"/>
      <c r="O76" s="2"/>
      <c r="P76" s="2"/>
      <c r="Q76" s="2"/>
      <c r="R76" s="2"/>
      <c r="S76" s="2"/>
      <c r="T76" s="2"/>
      <c r="U76" s="2"/>
      <c r="V76" s="2"/>
      <c r="W76" s="2"/>
      <c r="X76" s="2"/>
      <c r="Y76" s="142"/>
      <c r="Z76" s="2"/>
      <c r="AA76" s="2"/>
      <c r="AB76" s="2"/>
      <c r="AC76" s="2"/>
      <c r="AD76" s="2"/>
      <c r="AE76" s="569"/>
      <c r="AF76" s="586"/>
      <c r="AG76" s="586"/>
      <c r="AH76" s="586"/>
      <c r="AI76" s="587"/>
      <c r="AJ76" s="587"/>
      <c r="AK76" s="586"/>
      <c r="AL76" s="588"/>
      <c r="AM76" s="588"/>
      <c r="AN76" s="571"/>
      <c r="AO76" s="93"/>
      <c r="AP76" s="93"/>
      <c r="AQ76" s="93"/>
      <c r="AR76" s="286"/>
      <c r="AS76" s="286"/>
      <c r="AT76" s="93"/>
      <c r="AU76" s="93"/>
      <c r="AV76" s="93"/>
      <c r="AW76" s="282"/>
      <c r="AX76" s="282"/>
      <c r="AY76" s="576"/>
      <c r="AZ76" s="577"/>
      <c r="BA76" s="582"/>
      <c r="BB76" s="583"/>
      <c r="BC76" s="238"/>
      <c r="BD76" s="66"/>
      <c r="BE76" s="66"/>
      <c r="BF76" s="66"/>
    </row>
    <row r="77" spans="1:69" ht="30.75" thickBot="1" x14ac:dyDescent="0.3">
      <c r="B77" s="84"/>
      <c r="C77" s="2"/>
      <c r="D77" s="2"/>
      <c r="E77" s="2"/>
      <c r="F77" s="284"/>
      <c r="G77" s="2"/>
      <c r="H77" s="2"/>
      <c r="I77" s="2"/>
      <c r="J77" s="285"/>
      <c r="K77" s="245"/>
      <c r="L77" s="2"/>
      <c r="M77" s="2"/>
      <c r="N77" s="2"/>
      <c r="O77" s="2"/>
      <c r="P77" s="2"/>
      <c r="Q77" s="2"/>
      <c r="R77" s="2"/>
      <c r="S77" s="2"/>
      <c r="T77" s="2"/>
      <c r="U77" s="2"/>
      <c r="V77" s="589" t="s">
        <v>272</v>
      </c>
      <c r="W77" s="590"/>
      <c r="X77" s="591"/>
      <c r="Y77" s="595" t="str">
        <f>+IF(ISERROR(+AVERAGE(ez,epg,ek)),"n.b.",+ROUND((+AVERAGE(ez,epg,ek)),2))</f>
        <v>n.b.</v>
      </c>
      <c r="Z77" s="596"/>
      <c r="AA77" s="597"/>
      <c r="AB77" s="601" t="str">
        <f>+L185</f>
        <v>n.b.</v>
      </c>
      <c r="AC77" s="602"/>
      <c r="AD77" s="2"/>
      <c r="AE77" s="569"/>
      <c r="AF77" s="586"/>
      <c r="AG77" s="586"/>
      <c r="AH77" s="586"/>
      <c r="AI77" s="587"/>
      <c r="AJ77" s="587"/>
      <c r="AK77" s="586"/>
      <c r="AL77" s="588"/>
      <c r="AM77" s="588"/>
      <c r="AN77" s="571"/>
      <c r="AO77" s="93"/>
      <c r="AP77" s="93"/>
      <c r="AQ77" s="93"/>
      <c r="AR77" s="287"/>
      <c r="AS77" s="287"/>
      <c r="AT77" s="93"/>
      <c r="AU77" s="93"/>
      <c r="AV77" s="93"/>
      <c r="AW77" s="282"/>
      <c r="AX77" s="282"/>
      <c r="AY77" s="578"/>
      <c r="AZ77" s="579"/>
      <c r="BA77" s="584"/>
      <c r="BB77" s="585"/>
      <c r="BC77" s="238"/>
      <c r="BD77" s="66"/>
      <c r="BE77" s="66"/>
      <c r="BF77" s="66"/>
    </row>
    <row r="78" spans="1:69" ht="16.5" thickBot="1" x14ac:dyDescent="0.3">
      <c r="B78" s="84"/>
      <c r="C78" s="91"/>
      <c r="D78" s="77"/>
      <c r="E78" s="77"/>
      <c r="F78" s="77"/>
      <c r="G78" s="77"/>
      <c r="H78" s="77"/>
      <c r="I78" s="77"/>
      <c r="J78" s="77"/>
      <c r="K78" s="77"/>
      <c r="L78" s="77"/>
      <c r="M78" s="77"/>
      <c r="N78" s="77"/>
      <c r="O78" s="87"/>
      <c r="P78" s="77"/>
      <c r="Q78" s="77"/>
      <c r="R78" s="77"/>
      <c r="S78" s="77"/>
      <c r="T78" s="77"/>
      <c r="U78" s="77"/>
      <c r="V78" s="592"/>
      <c r="W78" s="593"/>
      <c r="X78" s="594"/>
      <c r="Y78" s="598"/>
      <c r="Z78" s="599"/>
      <c r="AA78" s="600"/>
      <c r="AB78" s="603"/>
      <c r="AC78" s="604"/>
      <c r="AD78" s="77"/>
      <c r="AE78" s="605"/>
      <c r="AF78" s="606"/>
      <c r="AG78" s="606"/>
      <c r="AH78" s="606"/>
      <c r="AI78" s="607"/>
      <c r="AJ78" s="607"/>
      <c r="AK78" s="606"/>
      <c r="AL78" s="608"/>
      <c r="AM78" s="608"/>
      <c r="AN78" s="609"/>
      <c r="AO78" s="93"/>
      <c r="AP78" s="93"/>
      <c r="AQ78" s="93"/>
      <c r="AR78" s="286"/>
      <c r="AS78" s="286"/>
      <c r="AT78" s="93"/>
      <c r="AU78" s="93"/>
      <c r="AV78" s="93"/>
      <c r="AW78" s="288"/>
      <c r="AX78" s="288"/>
      <c r="AY78" s="288"/>
      <c r="AZ78" s="288"/>
      <c r="BA78" s="288"/>
      <c r="BB78" s="288"/>
      <c r="BC78" s="289"/>
      <c r="BD78" s="89"/>
      <c r="BE78" s="89"/>
      <c r="BF78" s="89"/>
    </row>
    <row r="79" spans="1:69" ht="15.75" x14ac:dyDescent="0.25">
      <c r="B79" s="84"/>
      <c r="C79" s="91"/>
      <c r="D79" s="77"/>
      <c r="E79" s="77"/>
      <c r="F79" s="77"/>
      <c r="G79" s="77"/>
      <c r="H79" s="77"/>
      <c r="I79" s="77"/>
      <c r="J79" s="77"/>
      <c r="K79" s="77"/>
      <c r="L79" s="77"/>
      <c r="M79" s="77"/>
      <c r="N79" s="77"/>
      <c r="O79" s="87"/>
      <c r="P79" s="77"/>
      <c r="Q79" s="77"/>
      <c r="R79" s="77"/>
      <c r="S79" s="77"/>
      <c r="T79" s="77"/>
      <c r="U79" s="77"/>
      <c r="V79" s="290"/>
      <c r="W79" s="290"/>
      <c r="X79" s="290"/>
      <c r="Y79" s="142"/>
      <c r="Z79" s="291"/>
      <c r="AA79" s="291"/>
      <c r="AB79" s="77"/>
      <c r="AC79" s="77"/>
      <c r="AD79" s="77"/>
      <c r="AE79" s="292"/>
      <c r="AF79" s="63"/>
      <c r="AG79" s="63"/>
      <c r="AH79" s="63"/>
      <c r="AI79" s="293"/>
      <c r="AJ79" s="293"/>
      <c r="AK79" s="63"/>
      <c r="AL79" s="291"/>
      <c r="AM79" s="291"/>
      <c r="AN79" s="290"/>
      <c r="AO79" s="93"/>
      <c r="AP79" s="93"/>
      <c r="AQ79" s="93"/>
      <c r="AR79" s="286"/>
      <c r="AS79" s="286"/>
      <c r="AT79" s="93"/>
      <c r="AU79" s="93"/>
      <c r="AV79" s="93"/>
      <c r="AW79" s="288"/>
      <c r="AX79" s="288"/>
      <c r="AY79" s="288"/>
      <c r="AZ79" s="288"/>
      <c r="BA79" s="288"/>
      <c r="BB79" s="288"/>
      <c r="BC79" s="289"/>
      <c r="BD79" s="89"/>
      <c r="BE79" s="89"/>
      <c r="BF79" s="89"/>
    </row>
    <row r="80" spans="1:69" x14ac:dyDescent="0.25">
      <c r="B80" s="294" t="s">
        <v>273</v>
      </c>
      <c r="C80" s="93"/>
      <c r="D80" s="2"/>
      <c r="E80" s="2"/>
      <c r="F80" s="2"/>
      <c r="G80" s="2"/>
      <c r="H80" s="2"/>
      <c r="I80" s="77"/>
      <c r="J80" s="2"/>
      <c r="K80" s="2"/>
      <c r="L80" s="2"/>
      <c r="M80" s="2"/>
      <c r="N80" s="203"/>
      <c r="O80" s="295"/>
      <c r="P80" s="296"/>
      <c r="Q80" s="203"/>
      <c r="R80" s="203"/>
      <c r="S80" s="196"/>
      <c r="T80" s="196"/>
      <c r="U80" s="203"/>
      <c r="V80" s="203"/>
      <c r="W80" s="203"/>
      <c r="X80" s="203"/>
      <c r="Y80" s="203"/>
      <c r="Z80" s="203"/>
      <c r="AA80" s="2"/>
      <c r="AB80" s="2"/>
      <c r="AC80" s="2"/>
      <c r="AD80" s="2"/>
      <c r="AE80" s="93"/>
      <c r="AF80" s="93"/>
      <c r="AG80" s="93"/>
      <c r="AH80" s="297"/>
      <c r="AI80" s="297"/>
      <c r="AJ80" s="297"/>
      <c r="AK80" s="297"/>
      <c r="AL80" s="297"/>
      <c r="AM80" s="297"/>
      <c r="AN80" s="297"/>
      <c r="AO80" s="297"/>
      <c r="AP80" s="297"/>
      <c r="AQ80" s="297"/>
      <c r="AR80" s="297"/>
      <c r="AS80" s="297"/>
      <c r="AT80" s="297"/>
      <c r="AU80" s="297"/>
      <c r="AV80" s="297"/>
      <c r="AW80" s="288"/>
      <c r="AX80" s="288"/>
      <c r="AY80" s="288"/>
      <c r="AZ80" s="288"/>
      <c r="BA80" s="288"/>
      <c r="BB80" s="288"/>
      <c r="BC80" s="289"/>
      <c r="BD80" s="66"/>
      <c r="BE80" s="66"/>
      <c r="BF80" s="66"/>
      <c r="BQ80" s="127"/>
    </row>
    <row r="81" spans="2:69" x14ac:dyDescent="0.25">
      <c r="B81" s="294"/>
      <c r="C81" s="93"/>
      <c r="D81" s="2"/>
      <c r="E81" s="2"/>
      <c r="F81" s="2"/>
      <c r="G81" s="2"/>
      <c r="H81" s="2"/>
      <c r="I81" s="77"/>
      <c r="J81" s="2"/>
      <c r="K81" s="2"/>
      <c r="L81" s="2"/>
      <c r="M81" s="2"/>
      <c r="N81" s="203"/>
      <c r="O81" s="295"/>
      <c r="P81" s="296"/>
      <c r="Q81" s="203"/>
      <c r="R81" s="203"/>
      <c r="S81" s="196"/>
      <c r="T81" s="196"/>
      <c r="U81" s="203"/>
      <c r="V81" s="203"/>
      <c r="W81" s="203"/>
      <c r="X81" s="203"/>
      <c r="Y81" s="203"/>
      <c r="Z81" s="203"/>
      <c r="AA81" s="2"/>
      <c r="AB81" s="2"/>
      <c r="AC81" s="2"/>
      <c r="AD81" s="2"/>
      <c r="AE81" s="93"/>
      <c r="AF81" s="93"/>
      <c r="AG81" s="93"/>
      <c r="AH81" s="297"/>
      <c r="AI81" s="297"/>
      <c r="AJ81" s="297"/>
      <c r="AK81" s="297"/>
      <c r="AL81" s="297"/>
      <c r="AM81" s="297"/>
      <c r="AN81" s="297"/>
      <c r="AO81" s="297"/>
      <c r="AP81" s="297"/>
      <c r="AQ81" s="297"/>
      <c r="AR81" s="297"/>
      <c r="AS81" s="297"/>
      <c r="AT81" s="297"/>
      <c r="AU81" s="297"/>
      <c r="AV81" s="297"/>
      <c r="AW81" s="288"/>
      <c r="AX81" s="288"/>
      <c r="AY81" s="288"/>
      <c r="AZ81" s="288"/>
      <c r="BA81" s="288"/>
      <c r="BB81" s="288"/>
      <c r="BC81" s="289"/>
      <c r="BD81" s="66"/>
      <c r="BE81" s="66"/>
      <c r="BF81" s="66"/>
      <c r="BQ81" s="127"/>
    </row>
    <row r="82" spans="2:69" x14ac:dyDescent="0.25">
      <c r="B82" s="294"/>
      <c r="C82" s="93"/>
      <c r="D82" s="2"/>
      <c r="E82" s="2"/>
      <c r="F82" s="2"/>
      <c r="G82" s="2"/>
      <c r="H82" s="2"/>
      <c r="I82" s="77"/>
      <c r="J82" s="2"/>
      <c r="K82" s="2"/>
      <c r="L82" s="2"/>
      <c r="M82" s="2"/>
      <c r="N82" s="203"/>
      <c r="O82" s="295"/>
      <c r="P82" s="296"/>
      <c r="Q82" s="203"/>
      <c r="R82" s="203"/>
      <c r="S82" s="196"/>
      <c r="T82" s="196"/>
      <c r="U82" s="203"/>
      <c r="V82" s="203"/>
      <c r="W82" s="203"/>
      <c r="X82" s="616" t="s">
        <v>274</v>
      </c>
      <c r="Y82" s="616"/>
      <c r="Z82" s="616"/>
      <c r="AA82" s="616"/>
      <c r="AB82" s="616"/>
      <c r="AC82" s="616"/>
      <c r="AD82" s="616"/>
      <c r="AE82" s="616"/>
      <c r="AF82" s="616"/>
      <c r="AG82" s="616"/>
      <c r="AH82" s="616"/>
      <c r="AI82" s="616"/>
      <c r="AJ82" s="616"/>
      <c r="AK82" s="616"/>
      <c r="AL82" s="616"/>
      <c r="AM82" s="616"/>
      <c r="AN82" s="616"/>
      <c r="AO82" s="616"/>
      <c r="AP82" s="616"/>
      <c r="AQ82" s="616"/>
      <c r="AR82" s="616"/>
      <c r="AS82" s="616"/>
      <c r="AT82" s="616"/>
      <c r="AU82" s="616"/>
      <c r="AV82" s="616"/>
      <c r="AW82" s="616"/>
      <c r="AX82" s="616"/>
      <c r="AY82" s="616"/>
      <c r="AZ82" s="616"/>
      <c r="BA82" s="616"/>
      <c r="BB82" s="616"/>
      <c r="BC82" s="617"/>
      <c r="BD82" s="66"/>
      <c r="BE82" s="66"/>
      <c r="BF82" s="66"/>
      <c r="BQ82" s="127"/>
    </row>
    <row r="83" spans="2:69" x14ac:dyDescent="0.25">
      <c r="B83" s="294"/>
      <c r="C83" s="93"/>
      <c r="D83" s="2"/>
      <c r="E83" s="2"/>
      <c r="F83" s="2"/>
      <c r="G83" s="2"/>
      <c r="H83" s="2"/>
      <c r="I83" s="77"/>
      <c r="J83" s="2"/>
      <c r="K83" s="2"/>
      <c r="L83" s="2"/>
      <c r="M83" s="2"/>
      <c r="N83" s="203"/>
      <c r="O83" s="295"/>
      <c r="P83" s="296"/>
      <c r="Q83" s="203"/>
      <c r="R83" s="203"/>
      <c r="S83" s="196"/>
      <c r="T83" s="196"/>
      <c r="U83" s="203"/>
      <c r="V83" s="203"/>
      <c r="W83" s="203"/>
      <c r="X83" s="618" t="s">
        <v>275</v>
      </c>
      <c r="Y83" s="618"/>
      <c r="Z83" s="618"/>
      <c r="AA83" s="618"/>
      <c r="AB83" s="618"/>
      <c r="AC83" s="618"/>
      <c r="AD83" s="618"/>
      <c r="AE83" s="618"/>
      <c r="AF83" s="618"/>
      <c r="AG83" s="618"/>
      <c r="AH83" s="618"/>
      <c r="AI83" s="618"/>
      <c r="AJ83" s="618"/>
      <c r="AK83" s="618"/>
      <c r="AL83" s="618"/>
      <c r="AM83" s="618"/>
      <c r="AN83" s="618"/>
      <c r="AO83" s="618"/>
      <c r="AP83" s="618"/>
      <c r="AQ83" s="618"/>
      <c r="AR83" s="618"/>
      <c r="AS83" s="618"/>
      <c r="AT83" s="618"/>
      <c r="AU83" s="618"/>
      <c r="AV83" s="618"/>
      <c r="AW83" s="618"/>
      <c r="AX83" s="618"/>
      <c r="AY83" s="618"/>
      <c r="AZ83" s="618"/>
      <c r="BA83" s="618"/>
      <c r="BB83" s="618"/>
      <c r="BC83" s="619"/>
      <c r="BD83" s="66"/>
      <c r="BE83" s="66"/>
      <c r="BF83" s="66"/>
      <c r="BQ83" s="127"/>
    </row>
    <row r="84" spans="2:69" x14ac:dyDescent="0.25">
      <c r="B84" s="298"/>
      <c r="C84" s="299"/>
      <c r="D84" s="67"/>
      <c r="E84" s="67"/>
      <c r="F84" s="67"/>
      <c r="G84" s="67"/>
      <c r="H84" s="67"/>
      <c r="I84" s="67"/>
      <c r="J84" s="67"/>
      <c r="K84" s="67"/>
      <c r="L84" s="67"/>
      <c r="M84" s="67"/>
      <c r="N84" s="67"/>
      <c r="O84" s="67"/>
      <c r="P84" s="67"/>
      <c r="Q84" s="300"/>
      <c r="R84" s="300"/>
      <c r="S84" s="300"/>
      <c r="T84" s="300"/>
      <c r="U84" s="300"/>
      <c r="V84" s="300"/>
      <c r="W84" s="301"/>
      <c r="X84" s="620"/>
      <c r="Y84" s="620"/>
      <c r="Z84" s="620"/>
      <c r="AA84" s="620"/>
      <c r="AB84" s="620"/>
      <c r="AC84" s="620"/>
      <c r="AD84" s="620"/>
      <c r="AE84" s="620"/>
      <c r="AF84" s="620"/>
      <c r="AG84" s="620"/>
      <c r="AH84" s="620"/>
      <c r="AI84" s="620"/>
      <c r="AJ84" s="620"/>
      <c r="AK84" s="620"/>
      <c r="AL84" s="620"/>
      <c r="AM84" s="620"/>
      <c r="AN84" s="620"/>
      <c r="AO84" s="620"/>
      <c r="AP84" s="620"/>
      <c r="AQ84" s="620"/>
      <c r="AR84" s="620"/>
      <c r="AS84" s="620"/>
      <c r="AT84" s="620"/>
      <c r="AU84" s="620"/>
      <c r="AV84" s="620"/>
      <c r="AW84" s="620"/>
      <c r="AX84" s="620"/>
      <c r="AY84" s="620"/>
      <c r="AZ84" s="620"/>
      <c r="BA84" s="620"/>
      <c r="BB84" s="620"/>
      <c r="BC84" s="621"/>
      <c r="BD84" s="66"/>
      <c r="BE84" s="66"/>
      <c r="BF84" s="66"/>
      <c r="BG84" s="217"/>
      <c r="BH84" s="217"/>
      <c r="BI84" s="217"/>
      <c r="BJ84" s="217"/>
      <c r="BK84" s="255"/>
      <c r="BL84" s="255"/>
      <c r="BM84" s="255"/>
      <c r="BN84" s="255"/>
      <c r="BO84" s="255"/>
      <c r="BP84" s="281"/>
      <c r="BQ84" s="281"/>
    </row>
    <row r="85" spans="2:69" x14ac:dyDescent="0.25">
      <c r="C85" s="302"/>
      <c r="D85" s="303"/>
      <c r="E85" s="303"/>
      <c r="F85" s="303"/>
      <c r="G85" s="303"/>
      <c r="H85" s="303"/>
      <c r="I85" s="303"/>
      <c r="J85" s="303"/>
      <c r="K85" s="303"/>
      <c r="L85" s="66"/>
      <c r="M85" s="304"/>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217"/>
      <c r="BH85" s="217"/>
      <c r="BI85" s="217"/>
      <c r="BJ85" s="217"/>
      <c r="BK85" s="255"/>
      <c r="BL85" s="255"/>
      <c r="BM85" s="255"/>
      <c r="BN85" s="255"/>
      <c r="BO85" s="255"/>
      <c r="BP85" s="255"/>
      <c r="BQ85" s="255"/>
    </row>
    <row r="86" spans="2:69" ht="15.75" x14ac:dyDescent="0.25">
      <c r="T86" s="305"/>
      <c r="U86" s="305"/>
      <c r="V86" s="305"/>
      <c r="W86" s="305"/>
      <c r="X86" s="305"/>
      <c r="Y86" s="305"/>
      <c r="Z86" s="305"/>
      <c r="AA86" s="305"/>
      <c r="AB86" s="305"/>
      <c r="AC86" s="305"/>
      <c r="AD86" s="305"/>
      <c r="AE86" s="305"/>
      <c r="AF86" s="305"/>
      <c r="AG86" s="305"/>
      <c r="AH86" s="305"/>
      <c r="AI86" s="305"/>
      <c r="AJ86" s="305"/>
      <c r="AK86" s="305"/>
      <c r="AL86" s="305"/>
      <c r="AM86" s="305"/>
      <c r="AN86" s="305"/>
      <c r="AO86" s="305"/>
      <c r="AP86" s="305"/>
      <c r="AQ86" s="612"/>
      <c r="AR86" s="612"/>
      <c r="AS86" s="612"/>
      <c r="AT86" s="612"/>
      <c r="AU86" s="612"/>
      <c r="AV86" s="612"/>
      <c r="AW86" s="612"/>
      <c r="AX86" s="612"/>
      <c r="AY86" s="612"/>
      <c r="AZ86" s="612"/>
      <c r="BA86" s="612"/>
      <c r="BB86" s="612"/>
      <c r="BC86" s="612"/>
    </row>
    <row r="87" spans="2:69" ht="204" x14ac:dyDescent="0.25">
      <c r="D87" s="306" t="s">
        <v>276</v>
      </c>
      <c r="E87" s="307" t="s">
        <v>277</v>
      </c>
      <c r="F87" s="308"/>
      <c r="G87" s="309"/>
      <c r="H87" s="307" t="s">
        <v>278</v>
      </c>
      <c r="I87" s="310" t="s">
        <v>279</v>
      </c>
      <c r="J87" s="311"/>
      <c r="K87" s="311"/>
      <c r="L87" s="311"/>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612"/>
      <c r="AR87" s="612"/>
      <c r="AS87" s="612"/>
      <c r="AT87" s="612"/>
      <c r="AU87" s="612"/>
      <c r="AV87" s="612"/>
      <c r="AW87" s="612"/>
      <c r="AX87" s="612"/>
      <c r="AY87" s="612"/>
      <c r="AZ87" s="612"/>
      <c r="BA87" s="612"/>
      <c r="BB87" s="612"/>
      <c r="BC87" s="612"/>
    </row>
    <row r="88" spans="2:69" ht="15.75" x14ac:dyDescent="0.25">
      <c r="D88" s="312" t="s">
        <v>120</v>
      </c>
      <c r="E88" s="93"/>
      <c r="F88" s="93"/>
      <c r="G88" s="93"/>
      <c r="H88" s="93"/>
      <c r="I88" s="238"/>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622"/>
      <c r="AR88" s="622"/>
      <c r="AS88" s="622"/>
      <c r="AT88" s="622"/>
      <c r="AU88" s="622"/>
      <c r="AV88" s="622"/>
      <c r="AW88" s="622"/>
      <c r="AX88" s="622"/>
      <c r="AY88" s="622"/>
      <c r="AZ88" s="622"/>
      <c r="BA88" s="622"/>
      <c r="BB88" s="622"/>
      <c r="BC88" s="622"/>
    </row>
    <row r="89" spans="2:69" ht="15.75" x14ac:dyDescent="0.25">
      <c r="D89" s="313" t="str">
        <f>'[2]F-W1.028 Projektowanie'!A6</f>
        <v>2.1</v>
      </c>
      <c r="E89" s="93" t="str">
        <f>+IF('[2]F-W1.028 Projektowanie'!B6&lt;&gt;"x","no *",+IF(ISERROR(AVERAGE('[2]F-W1.028 Projektowanie'!G6)),"n.b.",+MIN('[2]F-W1.028 Projektowanie'!G6)))</f>
        <v>no *</v>
      </c>
      <c r="F89" s="93"/>
      <c r="G89" s="93"/>
      <c r="H89" s="93"/>
      <c r="I89" s="238"/>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622"/>
      <c r="AR89" s="622"/>
      <c r="AS89" s="622"/>
      <c r="AT89" s="622"/>
      <c r="AU89" s="622"/>
      <c r="AV89" s="622"/>
      <c r="AW89" s="622"/>
      <c r="AX89" s="622"/>
      <c r="AY89" s="622"/>
      <c r="AZ89" s="622"/>
      <c r="BA89" s="622"/>
      <c r="BB89" s="622"/>
      <c r="BC89" s="622"/>
    </row>
    <row r="90" spans="2:69" ht="15.75" x14ac:dyDescent="0.25">
      <c r="D90" s="313" t="str">
        <f>'[2]F-W1.028 Projektowanie'!A7</f>
        <v>2.2*</v>
      </c>
      <c r="E90" s="93" t="str">
        <f>+IF('[2]F-W1.028 Projektowanie'!B7&lt;&gt;"x","no *",+IF(ISERROR(AVERAGE('[2]F-W1.028 Projektowanie'!G7)),"n.b.",+MIN('[2]F-W1.028 Projektowanie'!G7)))</f>
        <v>n.b.</v>
      </c>
      <c r="F90" s="93"/>
      <c r="G90" s="93"/>
      <c r="H90" s="93"/>
      <c r="I90" s="238"/>
      <c r="T90" s="305"/>
      <c r="U90" s="314"/>
      <c r="V90" s="314"/>
      <c r="W90" s="315"/>
      <c r="X90" s="314"/>
      <c r="Y90" s="314"/>
      <c r="Z90" s="314"/>
      <c r="AA90" s="314"/>
      <c r="AB90" s="314"/>
      <c r="AC90" s="314"/>
      <c r="AD90" s="314"/>
      <c r="AE90" s="314"/>
      <c r="AF90" s="314"/>
      <c r="AG90" s="314"/>
      <c r="AH90" s="314"/>
      <c r="AI90" s="314"/>
      <c r="AJ90" s="314"/>
      <c r="AK90" s="314"/>
      <c r="AL90" s="314"/>
      <c r="AM90" s="314"/>
      <c r="AN90" s="314"/>
      <c r="AO90" s="314"/>
      <c r="AP90" s="314"/>
      <c r="AQ90" s="612"/>
      <c r="AR90" s="612"/>
      <c r="AS90" s="612"/>
      <c r="AT90" s="612"/>
      <c r="AU90" s="612"/>
      <c r="AV90" s="612"/>
      <c r="AW90" s="612"/>
      <c r="AX90" s="612"/>
      <c r="AY90" s="612"/>
      <c r="AZ90" s="612"/>
      <c r="BA90" s="612"/>
      <c r="BB90" s="612"/>
      <c r="BC90" s="612"/>
    </row>
    <row r="91" spans="2:69" ht="15.75" x14ac:dyDescent="0.25">
      <c r="D91" s="313" t="str">
        <f>'[2]F-W1.028 Projektowanie'!A8</f>
        <v>2.3*</v>
      </c>
      <c r="E91" s="93" t="str">
        <f>+IF('[2]F-W1.028 Projektowanie'!B8&lt;&gt;"x","no *",+IF(ISERROR(AVERAGE('[2]F-W1.028 Projektowanie'!G8)),"n.b.",+MIN('[2]F-W1.028 Projektowanie'!G8)))</f>
        <v>n.b.</v>
      </c>
      <c r="F91" s="93"/>
      <c r="G91" s="93"/>
      <c r="H91" s="93"/>
      <c r="I91" s="238"/>
      <c r="T91" s="305"/>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612"/>
      <c r="AR91" s="612"/>
      <c r="AS91" s="612"/>
      <c r="AT91" s="612"/>
      <c r="AU91" s="612"/>
      <c r="AV91" s="612"/>
      <c r="AW91" s="612"/>
      <c r="AX91" s="612"/>
      <c r="AY91" s="612"/>
      <c r="AZ91" s="612"/>
      <c r="BA91" s="612"/>
      <c r="BB91" s="612"/>
      <c r="BC91" s="612"/>
    </row>
    <row r="92" spans="2:69" ht="15.75" x14ac:dyDescent="0.25">
      <c r="D92" s="313" t="str">
        <f>'[2]F-W1.028 Projektowanie'!A9</f>
        <v>2.4</v>
      </c>
      <c r="E92" s="93" t="str">
        <f>+IF('[2]F-W1.028 Projektowanie'!B9&lt;&gt;"x","no *",+IF(ISERROR(AVERAGE('[2]F-W1.028 Projektowanie'!G9)),"n.b.",+MIN('[2]F-W1.028 Projektowanie'!G9)))</f>
        <v>no *</v>
      </c>
      <c r="F92" s="93"/>
      <c r="G92" s="93"/>
      <c r="H92" s="93"/>
      <c r="I92" s="238"/>
      <c r="T92" s="305"/>
      <c r="U92" s="314"/>
      <c r="V92" s="314"/>
      <c r="W92" s="610"/>
      <c r="X92" s="611"/>
      <c r="Y92" s="611"/>
      <c r="Z92" s="611"/>
      <c r="AA92" s="611"/>
      <c r="AB92" s="611"/>
      <c r="AC92" s="611"/>
      <c r="AD92" s="611"/>
      <c r="AE92" s="611"/>
      <c r="AF92" s="611"/>
      <c r="AG92" s="611"/>
      <c r="AH92" s="611"/>
      <c r="AI92" s="611"/>
      <c r="AJ92" s="611"/>
      <c r="AK92" s="611"/>
      <c r="AL92" s="611"/>
      <c r="AM92" s="611"/>
      <c r="AN92" s="611"/>
      <c r="AO92" s="611"/>
      <c r="AP92" s="611"/>
      <c r="AQ92" s="612"/>
      <c r="AR92" s="612"/>
      <c r="AS92" s="612"/>
      <c r="AT92" s="612"/>
      <c r="AU92" s="612"/>
      <c r="AV92" s="612"/>
      <c r="AW92" s="612"/>
      <c r="AX92" s="612"/>
      <c r="AY92" s="612"/>
      <c r="AZ92" s="612"/>
      <c r="BA92" s="612"/>
      <c r="BB92" s="612"/>
      <c r="BC92" s="612"/>
    </row>
    <row r="93" spans="2:69" ht="15.75" x14ac:dyDescent="0.25">
      <c r="D93" s="313" t="str">
        <f>'[2]F-W1.028 Projektowanie'!A10</f>
        <v>2.5*</v>
      </c>
      <c r="E93" s="93" t="str">
        <f>+IF('[2]F-W1.028 Projektowanie'!B10&lt;&gt;"x","no *",+IF(ISERROR(AVERAGE('[2]F-W1.028 Projektowanie'!G10)),"n.b.",+MIN('[2]F-W1.028 Projektowanie'!G10)))</f>
        <v>n.b.</v>
      </c>
      <c r="F93" s="93"/>
      <c r="G93" s="93"/>
      <c r="H93" s="93"/>
      <c r="I93" s="238"/>
      <c r="T93" s="305"/>
      <c r="U93" s="314"/>
      <c r="V93" s="314"/>
      <c r="W93" s="611"/>
      <c r="X93" s="611"/>
      <c r="Y93" s="611"/>
      <c r="Z93" s="611"/>
      <c r="AA93" s="611"/>
      <c r="AB93" s="611"/>
      <c r="AC93" s="611"/>
      <c r="AD93" s="611"/>
      <c r="AE93" s="611"/>
      <c r="AF93" s="611"/>
      <c r="AG93" s="611"/>
      <c r="AH93" s="611"/>
      <c r="AI93" s="611"/>
      <c r="AJ93" s="611"/>
      <c r="AK93" s="611"/>
      <c r="AL93" s="611"/>
      <c r="AM93" s="611"/>
      <c r="AN93" s="611"/>
      <c r="AO93" s="611"/>
      <c r="AP93" s="611"/>
      <c r="AQ93" s="612"/>
      <c r="AR93" s="612"/>
      <c r="AS93" s="612"/>
      <c r="AT93" s="612"/>
      <c r="AU93" s="612"/>
      <c r="AV93" s="612"/>
      <c r="AW93" s="612"/>
      <c r="AX93" s="612"/>
      <c r="AY93" s="612"/>
      <c r="AZ93" s="612"/>
      <c r="BA93" s="612"/>
      <c r="BB93" s="612"/>
      <c r="BC93" s="612"/>
    </row>
    <row r="94" spans="2:69" ht="15.75" x14ac:dyDescent="0.25">
      <c r="D94" s="313" t="str">
        <f>'[2]F-W1.028 Projektowanie'!A11</f>
        <v>2.6</v>
      </c>
      <c r="E94" s="93" t="str">
        <f>+IF('[2]F-W1.028 Projektowanie'!B11&lt;&gt;"x","no *",+IF(ISERROR(AVERAGE('[2]F-W1.028 Projektowanie'!G11)),"n.b.",+MIN('[2]F-W1.028 Projektowanie'!G11)))</f>
        <v>no *</v>
      </c>
      <c r="F94" s="93"/>
      <c r="G94" s="93"/>
      <c r="H94" s="93"/>
      <c r="I94" s="238"/>
      <c r="T94" s="305"/>
      <c r="U94" s="314"/>
      <c r="V94" s="314"/>
      <c r="W94" s="613"/>
      <c r="X94" s="614"/>
      <c r="Y94" s="614"/>
      <c r="Z94" s="614"/>
      <c r="AA94" s="614"/>
      <c r="AB94" s="614"/>
      <c r="AC94" s="614"/>
      <c r="AD94" s="614"/>
      <c r="AE94" s="614"/>
      <c r="AF94" s="614"/>
      <c r="AG94" s="614"/>
      <c r="AH94" s="614"/>
      <c r="AI94" s="614"/>
      <c r="AJ94" s="614"/>
      <c r="AK94" s="614"/>
      <c r="AL94" s="614"/>
      <c r="AM94" s="614"/>
      <c r="AN94" s="614"/>
      <c r="AO94" s="614"/>
      <c r="AP94" s="614"/>
      <c r="AQ94" s="612"/>
      <c r="AR94" s="612"/>
      <c r="AS94" s="612"/>
      <c r="AT94" s="612"/>
      <c r="AU94" s="612"/>
      <c r="AV94" s="612"/>
      <c r="AW94" s="612"/>
      <c r="AX94" s="612"/>
      <c r="AY94" s="612"/>
      <c r="AZ94" s="612"/>
      <c r="BA94" s="612"/>
      <c r="BB94" s="612"/>
      <c r="BC94" s="612"/>
    </row>
    <row r="95" spans="2:69" ht="15.75" x14ac:dyDescent="0.25">
      <c r="D95" s="313" t="str">
        <f>'[2]F-W1.028 Projektowanie'!A12</f>
        <v>2.7*</v>
      </c>
      <c r="E95" s="93" t="str">
        <f>+IF('[2]F-W1.028 Projektowanie'!B12&lt;&gt;"x","no *",+IF(ISERROR(AVERAGE('[2]F-W1.028 Projektowanie'!G12)),"n.b.",+MIN('[2]F-W1.028 Projektowanie'!G12)))</f>
        <v>n.b.</v>
      </c>
      <c r="F95" s="93"/>
      <c r="G95" s="93"/>
      <c r="H95" s="93"/>
      <c r="I95" s="238"/>
      <c r="T95" s="305"/>
      <c r="U95" s="314"/>
      <c r="V95" s="314"/>
      <c r="W95" s="614"/>
      <c r="X95" s="614"/>
      <c r="Y95" s="614"/>
      <c r="Z95" s="614"/>
      <c r="AA95" s="614"/>
      <c r="AB95" s="614"/>
      <c r="AC95" s="614"/>
      <c r="AD95" s="614"/>
      <c r="AE95" s="614"/>
      <c r="AF95" s="614"/>
      <c r="AG95" s="614"/>
      <c r="AH95" s="614"/>
      <c r="AI95" s="614"/>
      <c r="AJ95" s="614"/>
      <c r="AK95" s="614"/>
      <c r="AL95" s="614"/>
      <c r="AM95" s="614"/>
      <c r="AN95" s="614"/>
      <c r="AO95" s="614"/>
      <c r="AP95" s="614"/>
      <c r="AQ95" s="612"/>
      <c r="AR95" s="612"/>
      <c r="AS95" s="612"/>
      <c r="AT95" s="612"/>
      <c r="AU95" s="612"/>
      <c r="AV95" s="612"/>
      <c r="AW95" s="612"/>
      <c r="AX95" s="612"/>
      <c r="AY95" s="612"/>
      <c r="AZ95" s="612"/>
      <c r="BA95" s="612"/>
      <c r="BB95" s="612"/>
      <c r="BC95" s="612"/>
    </row>
    <row r="96" spans="2:69" ht="15.75" x14ac:dyDescent="0.25">
      <c r="D96" s="313" t="str">
        <f>'[2]F-W1.028 Projektowanie'!A13</f>
        <v>P3</v>
      </c>
      <c r="E96" s="93"/>
      <c r="F96" s="93"/>
      <c r="G96" s="231" t="s">
        <v>120</v>
      </c>
      <c r="H96" s="93" t="str">
        <f>+IF(COUNT(E89:E95)=0,"n.b.",+IF(MIN(E89:E95)=0,"C",+IF(MIN(E89:E95)=4,"B","A")))</f>
        <v>n.b.</v>
      </c>
      <c r="I96" s="238" t="e">
        <f>+A8</f>
        <v>#REF!</v>
      </c>
      <c r="T96" s="305"/>
      <c r="U96" s="314"/>
      <c r="V96" s="314"/>
      <c r="W96" s="614"/>
      <c r="X96" s="614"/>
      <c r="Y96" s="614"/>
      <c r="Z96" s="614"/>
      <c r="AA96" s="614"/>
      <c r="AB96" s="614"/>
      <c r="AC96" s="614"/>
      <c r="AD96" s="614"/>
      <c r="AE96" s="614"/>
      <c r="AF96" s="614"/>
      <c r="AG96" s="614"/>
      <c r="AH96" s="614"/>
      <c r="AI96" s="614"/>
      <c r="AJ96" s="614"/>
      <c r="AK96" s="614"/>
      <c r="AL96" s="614"/>
      <c r="AM96" s="614"/>
      <c r="AN96" s="614"/>
      <c r="AO96" s="614"/>
      <c r="AP96" s="614"/>
      <c r="AQ96" s="615"/>
      <c r="AR96" s="615"/>
      <c r="AS96" s="615"/>
      <c r="AT96" s="615"/>
      <c r="AU96" s="615"/>
      <c r="AV96" s="615"/>
      <c r="AW96" s="615"/>
      <c r="AX96" s="615"/>
      <c r="AY96" s="615"/>
      <c r="AZ96" s="615"/>
      <c r="BA96" s="615"/>
      <c r="BB96" s="615"/>
      <c r="BC96" s="615"/>
    </row>
    <row r="97" spans="4:55" ht="15.75" x14ac:dyDescent="0.25">
      <c r="D97" s="313" t="str">
        <f>'[2]F-W1.028 Projektowanie'!A14</f>
        <v>3.1</v>
      </c>
      <c r="E97" s="93" t="str">
        <f>+IF('[2]F-W1.028 Projektowanie'!B14&lt;&gt;"x","kein *",+IF(ISERROR(AVERAGE('[2]F-W1.028 Projektowanie'!G14:H14)),"n.b.",+MIN('[2]F-W1.028 Projektowanie'!G14:H14)))</f>
        <v>kein *</v>
      </c>
      <c r="F97" s="93"/>
      <c r="G97" s="93"/>
      <c r="H97" s="93"/>
      <c r="I97" s="238"/>
      <c r="T97" s="305"/>
      <c r="U97" s="314"/>
      <c r="V97" s="314"/>
      <c r="W97" s="613"/>
      <c r="X97" s="614"/>
      <c r="Y97" s="614"/>
      <c r="Z97" s="614"/>
      <c r="AA97" s="614"/>
      <c r="AB97" s="614"/>
      <c r="AC97" s="614"/>
      <c r="AD97" s="614"/>
      <c r="AE97" s="614"/>
      <c r="AF97" s="614"/>
      <c r="AG97" s="614"/>
      <c r="AH97" s="614"/>
      <c r="AI97" s="614"/>
      <c r="AJ97" s="614"/>
      <c r="AK97" s="614"/>
      <c r="AL97" s="614"/>
      <c r="AM97" s="614"/>
      <c r="AN97" s="614"/>
      <c r="AO97" s="614"/>
      <c r="AP97" s="614"/>
      <c r="AQ97" s="624"/>
      <c r="AR97" s="615"/>
      <c r="AS97" s="615"/>
      <c r="AT97" s="615"/>
      <c r="AU97" s="615"/>
      <c r="AV97" s="615"/>
      <c r="AW97" s="615"/>
      <c r="AX97" s="615"/>
      <c r="AY97" s="615"/>
      <c r="AZ97" s="615"/>
      <c r="BA97" s="615"/>
      <c r="BB97" s="615"/>
      <c r="BC97" s="615"/>
    </row>
    <row r="98" spans="4:55" ht="15.75" x14ac:dyDescent="0.25">
      <c r="D98" s="313" t="str">
        <f>'[2]F-W1.028 Projektowanie'!A15</f>
        <v>3.2*</v>
      </c>
      <c r="E98" s="93" t="str">
        <f>+IF('[2]F-W1.028 Projektowanie'!B15&lt;&gt;"x","kein *",+IF(ISERROR(AVERAGE('[2]F-W1.028 Projektowanie'!G15:H15)),"n.b.",+MIN('[2]F-W1.028 Projektowanie'!G15:H15)))</f>
        <v>n.b.</v>
      </c>
      <c r="F98" s="93"/>
      <c r="G98" s="93"/>
      <c r="H98" s="93"/>
      <c r="I98" s="238"/>
      <c r="T98" s="305"/>
      <c r="U98" s="314"/>
      <c r="V98" s="314"/>
      <c r="W98" s="614"/>
      <c r="X98" s="614"/>
      <c r="Y98" s="614"/>
      <c r="Z98" s="614"/>
      <c r="AA98" s="614"/>
      <c r="AB98" s="614"/>
      <c r="AC98" s="614"/>
      <c r="AD98" s="614"/>
      <c r="AE98" s="614"/>
      <c r="AF98" s="614"/>
      <c r="AG98" s="614"/>
      <c r="AH98" s="614"/>
      <c r="AI98" s="614"/>
      <c r="AJ98" s="614"/>
      <c r="AK98" s="614"/>
      <c r="AL98" s="614"/>
      <c r="AM98" s="614"/>
      <c r="AN98" s="614"/>
      <c r="AO98" s="614"/>
      <c r="AP98" s="614"/>
      <c r="AQ98" s="615"/>
      <c r="AR98" s="615"/>
      <c r="AS98" s="615"/>
      <c r="AT98" s="615"/>
      <c r="AU98" s="615"/>
      <c r="AV98" s="615"/>
      <c r="AW98" s="615"/>
      <c r="AX98" s="615"/>
      <c r="AY98" s="615"/>
      <c r="AZ98" s="615"/>
      <c r="BA98" s="615"/>
      <c r="BB98" s="615"/>
      <c r="BC98" s="615"/>
    </row>
    <row r="99" spans="4:55" ht="15.75" x14ac:dyDescent="0.25">
      <c r="D99" s="313" t="str">
        <f>'[2]F-W1.028 Projektowanie'!A16</f>
        <v>3.3</v>
      </c>
      <c r="E99" s="93" t="str">
        <f>+IF('[2]F-W1.028 Projektowanie'!B16&lt;&gt;"x","kein *",+IF(ISERROR(AVERAGE('[2]F-W1.028 Projektowanie'!G16:H16)),"n.b.",+MIN('[2]F-W1.028 Projektowanie'!G16:H16)))</f>
        <v>kein *</v>
      </c>
      <c r="F99" s="93"/>
      <c r="G99" s="93"/>
      <c r="H99" s="93"/>
      <c r="I99" s="238"/>
      <c r="T99" s="305"/>
      <c r="U99" s="314"/>
      <c r="V99" s="314"/>
      <c r="W99" s="625"/>
      <c r="X99" s="625"/>
      <c r="Y99" s="625"/>
      <c r="Z99" s="625"/>
      <c r="AA99" s="625"/>
      <c r="AB99" s="625"/>
      <c r="AC99" s="625"/>
      <c r="AD99" s="625"/>
      <c r="AE99" s="625"/>
      <c r="AF99" s="625"/>
      <c r="AG99" s="625"/>
      <c r="AH99" s="625"/>
      <c r="AI99" s="625"/>
      <c r="AJ99" s="625"/>
      <c r="AK99" s="625"/>
      <c r="AL99" s="625"/>
      <c r="AM99" s="625"/>
      <c r="AN99" s="625"/>
      <c r="AO99" s="625"/>
      <c r="AP99" s="625"/>
      <c r="AQ99" s="624"/>
      <c r="AR99" s="615"/>
      <c r="AS99" s="615"/>
      <c r="AT99" s="615"/>
      <c r="AU99" s="615"/>
      <c r="AV99" s="615"/>
      <c r="AW99" s="615"/>
      <c r="AX99" s="615"/>
      <c r="AY99" s="615"/>
      <c r="AZ99" s="615"/>
      <c r="BA99" s="615"/>
      <c r="BB99" s="615"/>
      <c r="BC99" s="615"/>
    </row>
    <row r="100" spans="4:55" ht="15.75" x14ac:dyDescent="0.25">
      <c r="D100" s="313" t="str">
        <f>'[2]F-W1.028 Projektowanie'!A17</f>
        <v>3.4</v>
      </c>
      <c r="E100" s="93" t="str">
        <f>+IF('[2]F-W1.028 Projektowanie'!B17&lt;&gt;"x","kein *",+IF(ISERROR(AVERAGE('[2]F-W1.028 Projektowanie'!G17:H17)),"n.b.",+MIN('[2]F-W1.028 Projektowanie'!G17:H17)))</f>
        <v>kein *</v>
      </c>
      <c r="F100" s="93"/>
      <c r="G100" s="93"/>
      <c r="H100" s="93"/>
      <c r="I100" s="238"/>
      <c r="T100" s="305"/>
      <c r="U100" s="314"/>
      <c r="V100" s="314"/>
      <c r="W100" s="625"/>
      <c r="X100" s="625"/>
      <c r="Y100" s="625"/>
      <c r="Z100" s="625"/>
      <c r="AA100" s="625"/>
      <c r="AB100" s="625"/>
      <c r="AC100" s="625"/>
      <c r="AD100" s="625"/>
      <c r="AE100" s="625"/>
      <c r="AF100" s="625"/>
      <c r="AG100" s="625"/>
      <c r="AH100" s="625"/>
      <c r="AI100" s="625"/>
      <c r="AJ100" s="625"/>
      <c r="AK100" s="625"/>
      <c r="AL100" s="625"/>
      <c r="AM100" s="625"/>
      <c r="AN100" s="625"/>
      <c r="AO100" s="625"/>
      <c r="AP100" s="625"/>
      <c r="AQ100" s="615"/>
      <c r="AR100" s="615"/>
      <c r="AS100" s="615"/>
      <c r="AT100" s="615"/>
      <c r="AU100" s="615"/>
      <c r="AV100" s="615"/>
      <c r="AW100" s="615"/>
      <c r="AX100" s="615"/>
      <c r="AY100" s="615"/>
      <c r="AZ100" s="615"/>
      <c r="BA100" s="615"/>
      <c r="BB100" s="615"/>
      <c r="BC100" s="615"/>
    </row>
    <row r="101" spans="4:55" x14ac:dyDescent="0.25">
      <c r="D101" s="313" t="str">
        <f>'[2]F-W1.028 Projektowanie'!A18</f>
        <v>3.5</v>
      </c>
      <c r="E101" s="93" t="str">
        <f>+IF('[2]F-W1.028 Projektowanie'!B18&lt;&gt;"x","kein *",+IF(ISERROR(AVERAGE('[2]F-W1.028 Projektowanie'!G18:H18)),"n.b.",+MIN('[2]F-W1.028 Projektowanie'!G18:H18)))</f>
        <v>kein *</v>
      </c>
      <c r="F101" s="93"/>
      <c r="G101" s="93"/>
      <c r="H101" s="93"/>
      <c r="I101" s="238"/>
      <c r="T101" s="160"/>
      <c r="U101" s="623"/>
      <c r="V101" s="623"/>
      <c r="W101" s="623"/>
      <c r="X101" s="623"/>
      <c r="Y101" s="623"/>
      <c r="Z101" s="623"/>
      <c r="AA101" s="623"/>
      <c r="AB101" s="623"/>
      <c r="AC101" s="623"/>
      <c r="AD101" s="623"/>
      <c r="AE101" s="623"/>
      <c r="AF101" s="623"/>
      <c r="AG101" s="623"/>
      <c r="AH101" s="623"/>
      <c r="AI101" s="623"/>
      <c r="AJ101" s="623"/>
      <c r="AK101" s="623"/>
      <c r="AL101" s="623"/>
      <c r="AM101" s="623"/>
      <c r="AN101" s="623"/>
      <c r="AO101" s="623"/>
      <c r="AP101" s="623"/>
      <c r="AQ101" s="615"/>
      <c r="AR101" s="615"/>
      <c r="AS101" s="615"/>
      <c r="AT101" s="615"/>
      <c r="AU101" s="615"/>
      <c r="AV101" s="615"/>
      <c r="AW101" s="615"/>
      <c r="AX101" s="615"/>
      <c r="AY101" s="615"/>
      <c r="AZ101" s="615"/>
      <c r="BA101" s="615"/>
      <c r="BB101" s="615"/>
      <c r="BC101" s="615"/>
    </row>
    <row r="102" spans="4:55" x14ac:dyDescent="0.25">
      <c r="D102" s="313" t="str">
        <f>'[2]F-W1.028 Projektowanie'!A19</f>
        <v>P4</v>
      </c>
      <c r="E102" s="93"/>
      <c r="F102" s="93"/>
      <c r="G102" s="231" t="s">
        <v>121</v>
      </c>
      <c r="H102" s="93" t="str">
        <f>+IF(COUNT(E97:E101)=0,"n.b.",+IF(MIN(E97:E101)=0,"C",+IF(MIN(E97:E101)=4,"B","A")))</f>
        <v>n.b.</v>
      </c>
      <c r="I102" s="238" t="e">
        <f>+A14</f>
        <v>#REF!</v>
      </c>
      <c r="T102" s="160"/>
      <c r="U102" s="623"/>
      <c r="V102" s="623"/>
      <c r="W102" s="623"/>
      <c r="X102" s="623"/>
      <c r="Y102" s="623"/>
      <c r="Z102" s="623"/>
      <c r="AA102" s="623"/>
      <c r="AB102" s="623"/>
      <c r="AC102" s="623"/>
      <c r="AD102" s="623"/>
      <c r="AE102" s="623"/>
      <c r="AF102" s="623"/>
      <c r="AG102" s="623"/>
      <c r="AH102" s="623"/>
      <c r="AI102" s="623"/>
      <c r="AJ102" s="623"/>
      <c r="AK102" s="623"/>
      <c r="AL102" s="623"/>
      <c r="AM102" s="623"/>
      <c r="AN102" s="623"/>
      <c r="AO102" s="623"/>
      <c r="AP102" s="623"/>
      <c r="AQ102" s="615"/>
      <c r="AR102" s="615"/>
      <c r="AS102" s="615"/>
      <c r="AT102" s="615"/>
      <c r="AU102" s="615"/>
      <c r="AV102" s="615"/>
      <c r="AW102" s="615"/>
      <c r="AX102" s="615"/>
      <c r="AY102" s="615"/>
      <c r="AZ102" s="615"/>
      <c r="BA102" s="615"/>
      <c r="BB102" s="615"/>
      <c r="BC102" s="615"/>
    </row>
    <row r="103" spans="4:55" x14ac:dyDescent="0.25">
      <c r="D103" s="313" t="str">
        <f>'[2]F-W1.028 Projektowanie'!A20</f>
        <v>4.1</v>
      </c>
      <c r="E103" s="93" t="str">
        <f>+IF('[2]F-W1.028 Projektowanie'!B20&lt;&gt;"x","kein *",+IF(ISERROR(AVERAGE('[2]F-W1.028 Projektowanie'!G20:H20)),"n.b.",+MIN('[2]F-W1.028 Projektowanie'!G20:H20)))</f>
        <v>kein *</v>
      </c>
      <c r="F103" s="93"/>
      <c r="G103" s="93"/>
      <c r="H103" s="93"/>
      <c r="I103" s="238"/>
      <c r="T103" s="160"/>
      <c r="U103" s="623"/>
      <c r="V103" s="623"/>
      <c r="W103" s="623"/>
      <c r="X103" s="623"/>
      <c r="Y103" s="623"/>
      <c r="Z103" s="623"/>
      <c r="AA103" s="623"/>
      <c r="AB103" s="623"/>
      <c r="AC103" s="623"/>
      <c r="AD103" s="623"/>
      <c r="AE103" s="623"/>
      <c r="AF103" s="623"/>
      <c r="AG103" s="623"/>
      <c r="AH103" s="623"/>
      <c r="AI103" s="623"/>
      <c r="AJ103" s="623"/>
      <c r="AK103" s="623"/>
      <c r="AL103" s="623"/>
      <c r="AM103" s="623"/>
      <c r="AN103" s="623"/>
      <c r="AO103" s="623"/>
      <c r="AP103" s="623"/>
      <c r="AQ103" s="615"/>
      <c r="AR103" s="615"/>
      <c r="AS103" s="615"/>
      <c r="AT103" s="615"/>
      <c r="AU103" s="615"/>
      <c r="AV103" s="615"/>
      <c r="AW103" s="615"/>
      <c r="AX103" s="615"/>
      <c r="AY103" s="615"/>
      <c r="AZ103" s="615"/>
      <c r="BA103" s="615"/>
      <c r="BB103" s="615"/>
      <c r="BC103" s="615"/>
    </row>
    <row r="104" spans="4:55" x14ac:dyDescent="0.25">
      <c r="D104" s="313" t="str">
        <f>'[2]F-W1.028 Projektowanie'!A21</f>
        <v>4.2</v>
      </c>
      <c r="E104" s="93" t="str">
        <f>+IF('[2]F-W1.028 Projektowanie'!B21&lt;&gt;"x","kein *",+IF(ISERROR(AVERAGE('[2]F-W1.028 Projektowanie'!G21:H21)),"n.b.",+MIN('[2]F-W1.028 Projektowanie'!G21:H21)))</f>
        <v>kein *</v>
      </c>
      <c r="F104" s="93"/>
      <c r="G104" s="93"/>
      <c r="H104" s="93"/>
      <c r="I104" s="238"/>
      <c r="T104" s="160"/>
      <c r="U104" s="623"/>
      <c r="V104" s="623"/>
      <c r="W104" s="623"/>
      <c r="X104" s="623"/>
      <c r="Y104" s="623"/>
      <c r="Z104" s="623"/>
      <c r="AA104" s="623"/>
      <c r="AB104" s="623"/>
      <c r="AC104" s="623"/>
      <c r="AD104" s="623"/>
      <c r="AE104" s="623"/>
      <c r="AF104" s="623"/>
      <c r="AG104" s="623"/>
      <c r="AH104" s="623"/>
      <c r="AI104" s="623"/>
      <c r="AJ104" s="623"/>
      <c r="AK104" s="623"/>
      <c r="AL104" s="623"/>
      <c r="AM104" s="623"/>
      <c r="AN104" s="623"/>
      <c r="AO104" s="623"/>
      <c r="AP104" s="623"/>
      <c r="AQ104" s="615"/>
      <c r="AR104" s="615"/>
      <c r="AS104" s="615"/>
      <c r="AT104" s="615"/>
      <c r="AU104" s="615"/>
      <c r="AV104" s="615"/>
      <c r="AW104" s="615"/>
      <c r="AX104" s="615"/>
      <c r="AY104" s="615"/>
      <c r="AZ104" s="615"/>
      <c r="BA104" s="615"/>
      <c r="BB104" s="615"/>
      <c r="BC104" s="615"/>
    </row>
    <row r="105" spans="4:55" x14ac:dyDescent="0.25">
      <c r="D105" s="313" t="str">
        <f>'[2]F-W1.028 Projektowanie'!A22</f>
        <v>4.3</v>
      </c>
      <c r="E105" s="93" t="str">
        <f>+IF('[2]F-W1.028 Projektowanie'!B22&lt;&gt;"x","kein *",+IF(ISERROR(AVERAGE('[2]F-W1.028 Projektowanie'!G22:H22)),"n.b.",+MIN('[2]F-W1.028 Projektowanie'!G22:H22)))</f>
        <v>kein *</v>
      </c>
      <c r="F105" s="93"/>
      <c r="G105" s="93"/>
      <c r="H105" s="93"/>
      <c r="I105" s="238"/>
      <c r="T105" s="160"/>
      <c r="U105" s="623"/>
      <c r="V105" s="623"/>
      <c r="W105" s="623"/>
      <c r="X105" s="623"/>
      <c r="Y105" s="623"/>
      <c r="Z105" s="623"/>
      <c r="AA105" s="623"/>
      <c r="AB105" s="623"/>
      <c r="AC105" s="623"/>
      <c r="AD105" s="623"/>
      <c r="AE105" s="623"/>
      <c r="AF105" s="623"/>
      <c r="AG105" s="623"/>
      <c r="AH105" s="623"/>
      <c r="AI105" s="623"/>
      <c r="AJ105" s="623"/>
      <c r="AK105" s="623"/>
      <c r="AL105" s="623"/>
      <c r="AM105" s="623"/>
      <c r="AN105" s="623"/>
      <c r="AO105" s="623"/>
      <c r="AP105" s="623"/>
      <c r="AQ105" s="615"/>
      <c r="AR105" s="615"/>
      <c r="AS105" s="615"/>
      <c r="AT105" s="615"/>
      <c r="AU105" s="615"/>
      <c r="AV105" s="615"/>
      <c r="AW105" s="615"/>
      <c r="AX105" s="615"/>
      <c r="AY105" s="615"/>
      <c r="AZ105" s="615"/>
      <c r="BA105" s="615"/>
      <c r="BB105" s="615"/>
      <c r="BC105" s="615"/>
    </row>
    <row r="106" spans="4:55" x14ac:dyDescent="0.25">
      <c r="D106" s="313" t="str">
        <f>'[2]F-W1.028 Projektowanie'!A23</f>
        <v>4.4</v>
      </c>
      <c r="E106" s="93" t="str">
        <f>+IF('[2]F-W1.028 Projektowanie'!B23&lt;&gt;"x","kein *",+IF(ISERROR(AVERAGE('[2]F-W1.028 Projektowanie'!G23:H23)),"n.b.",+MIN('[2]F-W1.028 Projektowanie'!G23:H23)))</f>
        <v>kein *</v>
      </c>
      <c r="F106" s="93"/>
      <c r="G106" s="93"/>
      <c r="H106" s="93"/>
      <c r="I106" s="238"/>
      <c r="T106" s="160"/>
      <c r="U106" s="623"/>
      <c r="V106" s="623"/>
      <c r="W106" s="623"/>
      <c r="X106" s="623"/>
      <c r="Y106" s="623"/>
      <c r="Z106" s="623"/>
      <c r="AA106" s="623"/>
      <c r="AB106" s="623"/>
      <c r="AC106" s="623"/>
      <c r="AD106" s="623"/>
      <c r="AE106" s="623"/>
      <c r="AF106" s="623"/>
      <c r="AG106" s="623"/>
      <c r="AH106" s="623"/>
      <c r="AI106" s="623"/>
      <c r="AJ106" s="623"/>
      <c r="AK106" s="623"/>
      <c r="AL106" s="623"/>
      <c r="AM106" s="623"/>
      <c r="AN106" s="623"/>
      <c r="AO106" s="623"/>
      <c r="AP106" s="623"/>
      <c r="AQ106" s="615"/>
      <c r="AR106" s="615"/>
      <c r="AS106" s="615"/>
      <c r="AT106" s="615"/>
      <c r="AU106" s="615"/>
      <c r="AV106" s="615"/>
      <c r="AW106" s="615"/>
      <c r="AX106" s="615"/>
      <c r="AY106" s="615"/>
      <c r="AZ106" s="615"/>
      <c r="BA106" s="615"/>
      <c r="BB106" s="615"/>
      <c r="BC106" s="615"/>
    </row>
    <row r="107" spans="4:55" x14ac:dyDescent="0.25">
      <c r="D107" s="313" t="str">
        <f>'[2]F-W1.028 Projektowanie'!A24</f>
        <v>4.5*</v>
      </c>
      <c r="E107" s="93" t="str">
        <f>+IF('[2]F-W1.028 Projektowanie'!B24&lt;&gt;"x","kein *",+IF(ISERROR(AVERAGE('[2]F-W1.028 Projektowanie'!G24:H24)),"n.b.",+MIN('[2]F-W1.028 Projektowanie'!G24:H24)))</f>
        <v>n.b.</v>
      </c>
      <c r="F107" s="93"/>
      <c r="G107" s="93"/>
      <c r="H107" s="93"/>
      <c r="I107" s="238"/>
      <c r="T107" s="160"/>
      <c r="U107" s="623"/>
      <c r="V107" s="623"/>
      <c r="W107" s="623"/>
      <c r="X107" s="623"/>
      <c r="Y107" s="623"/>
      <c r="Z107" s="623"/>
      <c r="AA107" s="623"/>
      <c r="AB107" s="623"/>
      <c r="AC107" s="623"/>
      <c r="AD107" s="623"/>
      <c r="AE107" s="623"/>
      <c r="AF107" s="623"/>
      <c r="AG107" s="623"/>
      <c r="AH107" s="623"/>
      <c r="AI107" s="623"/>
      <c r="AJ107" s="623"/>
      <c r="AK107" s="623"/>
      <c r="AL107" s="623"/>
      <c r="AM107" s="623"/>
      <c r="AN107" s="623"/>
      <c r="AO107" s="623"/>
      <c r="AP107" s="623"/>
      <c r="AQ107" s="615"/>
      <c r="AR107" s="615"/>
      <c r="AS107" s="615"/>
      <c r="AT107" s="615"/>
      <c r="AU107" s="615"/>
      <c r="AV107" s="615"/>
      <c r="AW107" s="615"/>
      <c r="AX107" s="615"/>
      <c r="AY107" s="615"/>
      <c r="AZ107" s="615"/>
      <c r="BA107" s="615"/>
      <c r="BB107" s="615"/>
      <c r="BC107" s="615"/>
    </row>
    <row r="108" spans="4:55" x14ac:dyDescent="0.25">
      <c r="D108" s="313" t="str">
        <f>'[2]F-W1.028 Projektowanie'!A25</f>
        <v>4.6</v>
      </c>
      <c r="E108" s="93" t="str">
        <f>+IF('[2]F-W1.028 Projektowanie'!B25&lt;&gt;"x","kein *",+IF(ISERROR(AVERAGE('[2]F-W1.028 Projektowanie'!G25:H25)),"n.b.",+MIN('[2]F-W1.028 Projektowanie'!G25:H25)))</f>
        <v>kein *</v>
      </c>
      <c r="F108" s="93"/>
      <c r="G108" s="93"/>
      <c r="H108" s="93"/>
      <c r="I108" s="238"/>
      <c r="T108" s="160"/>
      <c r="U108" s="623"/>
      <c r="V108" s="623"/>
      <c r="W108" s="623"/>
      <c r="X108" s="623"/>
      <c r="Y108" s="623"/>
      <c r="Z108" s="623"/>
      <c r="AA108" s="623"/>
      <c r="AB108" s="623"/>
      <c r="AC108" s="623"/>
      <c r="AD108" s="623"/>
      <c r="AE108" s="623"/>
      <c r="AF108" s="623"/>
      <c r="AG108" s="623"/>
      <c r="AH108" s="623"/>
      <c r="AI108" s="623"/>
      <c r="AJ108" s="623"/>
      <c r="AK108" s="623"/>
      <c r="AL108" s="623"/>
      <c r="AM108" s="623"/>
      <c r="AN108" s="623"/>
      <c r="AO108" s="623"/>
      <c r="AP108" s="623"/>
      <c r="AQ108" s="615"/>
      <c r="AR108" s="615"/>
      <c r="AS108" s="615"/>
      <c r="AT108" s="615"/>
      <c r="AU108" s="615"/>
      <c r="AV108" s="615"/>
      <c r="AW108" s="615"/>
      <c r="AX108" s="615"/>
      <c r="AY108" s="615"/>
      <c r="AZ108" s="615"/>
      <c r="BA108" s="615"/>
      <c r="BB108" s="615"/>
      <c r="BC108" s="615"/>
    </row>
    <row r="109" spans="4:55" x14ac:dyDescent="0.25">
      <c r="D109" s="313" t="str">
        <f>'[2]F-W1.028 Projektowanie'!A26</f>
        <v>4.7</v>
      </c>
      <c r="E109" s="93" t="str">
        <f>+IF('[2]F-W1.028 Projektowanie'!B26&lt;&gt;"x","kein *",+IF(ISERROR(AVERAGE('[2]F-W1.028 Projektowanie'!G26:H26)),"n.b.",+MIN('[2]F-W1.028 Projektowanie'!G26:H26)))</f>
        <v>kein *</v>
      </c>
      <c r="F109" s="93"/>
      <c r="G109" s="93"/>
      <c r="H109" s="93"/>
      <c r="I109" s="238"/>
      <c r="T109" s="160"/>
      <c r="U109" s="623"/>
      <c r="V109" s="623"/>
      <c r="W109" s="623"/>
      <c r="X109" s="623"/>
      <c r="Y109" s="623"/>
      <c r="Z109" s="623"/>
      <c r="AA109" s="623"/>
      <c r="AB109" s="623"/>
      <c r="AC109" s="623"/>
      <c r="AD109" s="623"/>
      <c r="AE109" s="623"/>
      <c r="AF109" s="623"/>
      <c r="AG109" s="623"/>
      <c r="AH109" s="623"/>
      <c r="AI109" s="623"/>
      <c r="AJ109" s="623"/>
      <c r="AK109" s="623"/>
      <c r="AL109" s="623"/>
      <c r="AM109" s="623"/>
      <c r="AN109" s="623"/>
      <c r="AO109" s="623"/>
      <c r="AP109" s="623"/>
      <c r="AQ109" s="615"/>
      <c r="AR109" s="615"/>
      <c r="AS109" s="615"/>
      <c r="AT109" s="615"/>
      <c r="AU109" s="615"/>
      <c r="AV109" s="615"/>
      <c r="AW109" s="615"/>
      <c r="AX109" s="615"/>
      <c r="AY109" s="615"/>
      <c r="AZ109" s="615"/>
      <c r="BA109" s="615"/>
      <c r="BB109" s="615"/>
      <c r="BC109" s="615"/>
    </row>
    <row r="110" spans="4:55" x14ac:dyDescent="0.25">
      <c r="D110" s="313" t="str">
        <f>'[2]F-W1.028 Projektowanie'!A27</f>
        <v>4.8</v>
      </c>
      <c r="E110" s="93" t="str">
        <f>+IF('[2]F-W1.028 Projektowanie'!B27&lt;&gt;"x","kein *",+IF(ISERROR(AVERAGE('[2]F-W1.028 Projektowanie'!G27:H27)),"n.b.",+MIN('[2]F-W1.028 Projektowanie'!G27:H27)))</f>
        <v>kein *</v>
      </c>
      <c r="F110" s="93"/>
      <c r="G110" s="93"/>
      <c r="H110" s="93"/>
      <c r="I110" s="238"/>
      <c r="T110" s="160"/>
      <c r="U110" s="623"/>
      <c r="V110" s="623"/>
      <c r="W110" s="623"/>
      <c r="X110" s="623"/>
      <c r="Y110" s="623"/>
      <c r="Z110" s="623"/>
      <c r="AA110" s="623"/>
      <c r="AB110" s="623"/>
      <c r="AC110" s="623"/>
      <c r="AD110" s="623"/>
      <c r="AE110" s="623"/>
      <c r="AF110" s="623"/>
      <c r="AG110" s="623"/>
      <c r="AH110" s="623"/>
      <c r="AI110" s="623"/>
      <c r="AJ110" s="623"/>
      <c r="AK110" s="623"/>
      <c r="AL110" s="623"/>
      <c r="AM110" s="623"/>
      <c r="AN110" s="623"/>
      <c r="AO110" s="623"/>
      <c r="AP110" s="623"/>
      <c r="AQ110" s="615"/>
      <c r="AR110" s="615"/>
      <c r="AS110" s="615"/>
      <c r="AT110" s="615"/>
      <c r="AU110" s="615"/>
      <c r="AV110" s="615"/>
      <c r="AW110" s="615"/>
      <c r="AX110" s="615"/>
      <c r="AY110" s="615"/>
      <c r="AZ110" s="615"/>
      <c r="BA110" s="615"/>
      <c r="BB110" s="615"/>
      <c r="BC110" s="615"/>
    </row>
    <row r="111" spans="4:55" x14ac:dyDescent="0.25">
      <c r="D111" s="313" t="str">
        <f>'[2]F-W1.028 Projektowanie'!A28</f>
        <v>4.9</v>
      </c>
      <c r="E111" s="93" t="str">
        <f>+IF('[2]F-W1.028 Projektowanie'!B28&lt;&gt;"x","kein *",+IF(ISERROR(AVERAGE('[2]F-W1.028 Projektowanie'!G28:H28)),"n.b.",+MIN('[2]F-W1.028 Projektowanie'!G28:H28)))</f>
        <v>kein *</v>
      </c>
      <c r="F111" s="93"/>
      <c r="G111" s="93"/>
      <c r="H111" s="93"/>
      <c r="I111" s="238"/>
    </row>
    <row r="112" spans="4:55" x14ac:dyDescent="0.25">
      <c r="D112" s="316" t="str">
        <f>'[2]F-W1.028 Zarzadzanie dostawcami'!A7</f>
        <v>P5</v>
      </c>
      <c r="E112" s="93"/>
      <c r="F112" s="93"/>
      <c r="G112" s="231" t="s">
        <v>124</v>
      </c>
      <c r="H112" s="93" t="str">
        <f>+IF(COUNT(E103:E111)=0,"n.b.",+IF(MIN(E103:E111)=0,"C",+IF(MIN(E103:E111)=4,"B","A")))</f>
        <v>n.b.</v>
      </c>
      <c r="I112" s="238" t="str">
        <f>+A21</f>
        <v>n.b.</v>
      </c>
    </row>
    <row r="113" spans="4:23" x14ac:dyDescent="0.25">
      <c r="D113" s="316" t="str">
        <f>'[2]F-W1.028 Zarzadzanie dostawcami'!A8</f>
        <v>5.1*</v>
      </c>
      <c r="E113" s="93" t="str">
        <f>+IF('[2]F-W1.028 Zarzadzanie dostawcami'!B8&lt;&gt;"x","kein *",+IF(ISERROR(AVERAGE('[2]F-W1.028 Zarzadzanie dostawcami'!G8)),"n.b.",+MIN('[2]F-W1.028 Zarzadzanie dostawcami'!G8)))</f>
        <v>n.b.</v>
      </c>
      <c r="F113" s="93"/>
      <c r="G113" s="93"/>
      <c r="H113" s="93"/>
      <c r="I113" s="238"/>
    </row>
    <row r="114" spans="4:23" x14ac:dyDescent="0.25">
      <c r="D114" s="316" t="str">
        <f>'[2]F-W1.028 Zarzadzanie dostawcami'!A9</f>
        <v>5.2</v>
      </c>
      <c r="E114" s="93" t="str">
        <f>+IF('[2]F-W1.028 Zarzadzanie dostawcami'!B9&lt;&gt;"x","kein *",+IF(ISERROR(AVERAGE('[2]F-W1.028 Zarzadzanie dostawcami'!G9)),"n.b.",+MIN('[2]F-W1.028 Zarzadzanie dostawcami'!G9)))</f>
        <v>kein *</v>
      </c>
      <c r="F114" s="93"/>
      <c r="G114" s="93"/>
      <c r="H114" s="93"/>
      <c r="I114" s="238"/>
    </row>
    <row r="115" spans="4:23" x14ac:dyDescent="0.25">
      <c r="D115" s="316" t="str">
        <f>'[2]F-W1.028 Zarzadzanie dostawcami'!A10</f>
        <v>5.3</v>
      </c>
      <c r="E115" s="93" t="str">
        <f>+IF('[2]F-W1.028 Zarzadzanie dostawcami'!B10&lt;&gt;"x","kein *",+IF(ISERROR(AVERAGE('[2]F-W1.028 Zarzadzanie dostawcami'!G10)),"n.b.",+MIN('[2]F-W1.028 Zarzadzanie dostawcami'!G10)))</f>
        <v>kein *</v>
      </c>
      <c r="F115" s="93"/>
      <c r="G115" s="93"/>
      <c r="H115" s="93"/>
      <c r="I115" s="238"/>
    </row>
    <row r="116" spans="4:23" x14ac:dyDescent="0.25">
      <c r="D116" s="316" t="str">
        <f>'[2]F-W1.028 Zarzadzanie dostawcami'!A11</f>
        <v>5.4*</v>
      </c>
      <c r="E116" s="93" t="str">
        <f>+IF('[2]F-W1.028 Zarzadzanie dostawcami'!B11&lt;&gt;"x","kein *",+IF(ISERROR(AVERAGE('[2]F-W1.028 Zarzadzanie dostawcami'!G11)),"n.b.",+MIN('[2]F-W1.028 Zarzadzanie dostawcami'!G11)))</f>
        <v>n.b.</v>
      </c>
      <c r="F116" s="93"/>
      <c r="G116" s="93"/>
      <c r="H116" s="93"/>
      <c r="I116" s="238"/>
    </row>
    <row r="117" spans="4:23" x14ac:dyDescent="0.25">
      <c r="D117" s="316" t="str">
        <f>'[2]F-W1.028 Zarzadzanie dostawcami'!A12</f>
        <v>5.5*</v>
      </c>
      <c r="E117" s="93" t="str">
        <f>+IF('[2]F-W1.028 Zarzadzanie dostawcami'!B12&lt;&gt;"x","kein *",+IF(ISERROR(AVERAGE('[2]F-W1.028 Zarzadzanie dostawcami'!G12)),"n.b.",+MIN('[2]F-W1.028 Zarzadzanie dostawcami'!G12)))</f>
        <v>n.b.</v>
      </c>
      <c r="F117" s="93"/>
      <c r="G117" s="93"/>
      <c r="H117" s="93"/>
      <c r="I117" s="238"/>
    </row>
    <row r="118" spans="4:23" x14ac:dyDescent="0.25">
      <c r="D118" s="316" t="str">
        <f>'[2]F-W1.028 Zarzadzanie dostawcami'!A13</f>
        <v>5.6</v>
      </c>
      <c r="E118" s="93" t="str">
        <f>+IF('[2]F-W1.028 Zarzadzanie dostawcami'!B13&lt;&gt;"x","kein *",+IF(ISERROR(AVERAGE('[2]F-W1.028 Zarzadzanie dostawcami'!G13)),"n.b.",+MIN('[2]F-W1.028 Zarzadzanie dostawcami'!G13)))</f>
        <v>kein *</v>
      </c>
      <c r="F118" s="93"/>
      <c r="G118" s="93"/>
      <c r="H118" s="93"/>
      <c r="I118" s="238"/>
    </row>
    <row r="119" spans="4:23" x14ac:dyDescent="0.25">
      <c r="D119" s="316" t="str">
        <f>'[2]F-W1.028 Zarzadzanie dostawcami'!A14</f>
        <v>5.7</v>
      </c>
      <c r="E119" s="93" t="str">
        <f>+IF('[2]F-W1.028 Zarzadzanie dostawcami'!B14&lt;&gt;"x","kein *",+IF(ISERROR(AVERAGE('[2]F-W1.028 Zarzadzanie dostawcami'!G14)),"n.b.",+MIN('[2]F-W1.028 Zarzadzanie dostawcami'!G14)))</f>
        <v>kein *</v>
      </c>
      <c r="F119" s="93"/>
      <c r="G119" s="231" t="s">
        <v>128</v>
      </c>
      <c r="H119" s="317" t="str">
        <f>+IF(COUNT(E113:E119)=0,"n.b.",+IF(MIN(E113:E119)=0,"C",+IF(MIN(E113:E119)=4,"B","A")))</f>
        <v>n.b.</v>
      </c>
      <c r="I119" s="238" t="str">
        <f>+A25</f>
        <v>n.b.</v>
      </c>
    </row>
    <row r="120" spans="4:23" x14ac:dyDescent="0.25">
      <c r="D120" s="316">
        <f>'[2]F-W1.028 Produkcja'!A8</f>
        <v>0</v>
      </c>
      <c r="E120" s="231" t="s">
        <v>22</v>
      </c>
      <c r="F120" s="93"/>
      <c r="G120" s="93"/>
      <c r="H120" s="93"/>
      <c r="I120" s="238"/>
      <c r="J120" s="318" t="s">
        <v>280</v>
      </c>
    </row>
    <row r="121" spans="4:23" x14ac:dyDescent="0.25">
      <c r="D121" s="316" t="str">
        <f>'[2]F-W1.028 Produkcja'!A10</f>
        <v>6.1.1*</v>
      </c>
      <c r="E121" s="93" t="str">
        <f>+IF('[2]F-W1.028 Produkcja'!B10&lt;&gt;"x","kein *",+IF(ISERROR(AVERAGE('[2]F-W1.028 Produkcja'!G10:P10)),"n.b.",+MIN('[2]F-W1.028 Produkcja'!G10:P10)))</f>
        <v>n.b.</v>
      </c>
      <c r="F121" s="93"/>
      <c r="G121" s="93"/>
      <c r="H121" s="93"/>
      <c r="I121" s="238"/>
      <c r="J121" s="319">
        <v>1</v>
      </c>
      <c r="K121" s="319">
        <v>2</v>
      </c>
      <c r="L121" s="319">
        <v>3</v>
      </c>
      <c r="M121" s="319">
        <v>4</v>
      </c>
      <c r="N121" s="319">
        <v>5</v>
      </c>
      <c r="O121" s="319">
        <v>6</v>
      </c>
      <c r="P121" s="319">
        <v>7</v>
      </c>
      <c r="Q121" s="319">
        <v>8</v>
      </c>
      <c r="R121" s="319">
        <v>9</v>
      </c>
      <c r="S121" s="319">
        <v>10</v>
      </c>
      <c r="T121" s="319"/>
      <c r="U121" s="319"/>
      <c r="V121" s="319"/>
      <c r="W121" s="319"/>
    </row>
    <row r="122" spans="4:23" x14ac:dyDescent="0.25">
      <c r="D122" s="316" t="str">
        <f>'[2]F-W1.028 Produkcja'!A11</f>
        <v>6.1.2</v>
      </c>
      <c r="E122" s="93" t="str">
        <f>+IF('[2]F-W1.028 Produkcja'!B11&lt;&gt;"x","kein *",+IF(ISERROR(AVERAGE('[2]F-W1.028 Produkcja'!G11:P11)),"n.b.",+MIN('[2]F-W1.028 Produkcja'!G11:P11)))</f>
        <v>kein *</v>
      </c>
      <c r="F122" s="93"/>
      <c r="G122" s="93"/>
      <c r="H122" s="93"/>
      <c r="I122" s="238"/>
      <c r="J122" s="318" t="str">
        <f>+IF('[2]F-W1.028 Produkcja'!$B10&lt;&gt;"x","kein *",+IF(('[2]F-W1.028 Produkcja'!G10)="n.b.","n.b.",+'[2]F-W1.028 Produkcja'!G10))</f>
        <v>n.b.</v>
      </c>
      <c r="K122" s="318" t="str">
        <f>+IF('[2]F-W1.028 Produkcja'!$B10&lt;&gt;"x","kein *",+IF(('[2]F-W1.028 Produkcja'!H10)="n.b.","n.b.",+'[2]F-W1.028 Produkcja'!H10))</f>
        <v>n.b.</v>
      </c>
      <c r="L122" s="318" t="str">
        <f>+IF('[2]F-W1.028 Produkcja'!$B10&lt;&gt;"x","kein *",+IF(('[2]F-W1.028 Produkcja'!I10)="n.b.","n.b.",+'[2]F-W1.028 Produkcja'!I10))</f>
        <v>n.b.</v>
      </c>
      <c r="M122" s="318" t="str">
        <f>+IF('[2]F-W1.028 Produkcja'!$B10&lt;&gt;"x","kein *",+IF(('[2]F-W1.028 Produkcja'!J10)="n.b.","n.b.",+'[2]F-W1.028 Produkcja'!J10))</f>
        <v>n.b.</v>
      </c>
      <c r="N122" s="318" t="str">
        <f>+IF('[2]F-W1.028 Produkcja'!$B10&lt;&gt;"x","kein *",+IF(('[2]F-W1.028 Produkcja'!K10)="n.b.","n.b.",+'[2]F-W1.028 Produkcja'!K10))</f>
        <v>n.b.</v>
      </c>
      <c r="O122" s="318" t="str">
        <f>+IF('[2]F-W1.028 Produkcja'!$B10&lt;&gt;"x","kein *",+IF(('[2]F-W1.028 Produkcja'!L10)="n.b.","n.b.",+'[2]F-W1.028 Produkcja'!L10))</f>
        <v>n.b.</v>
      </c>
      <c r="P122" s="318" t="str">
        <f>+IF('[2]F-W1.028 Produkcja'!$B10&lt;&gt;"x","kein *",+IF(('[2]F-W1.028 Produkcja'!M10)="n.b.","n.b.",+'[2]F-W1.028 Produkcja'!M10))</f>
        <v>n.b.</v>
      </c>
      <c r="Q122" s="318" t="str">
        <f>+IF('[2]F-W1.028 Produkcja'!$B10&lt;&gt;"x","kein *",+IF(('[2]F-W1.028 Produkcja'!N10)="n.b.","n.b.",+'[2]F-W1.028 Produkcja'!N10))</f>
        <v>n.b.</v>
      </c>
      <c r="R122" s="318" t="str">
        <f>+IF('[2]F-W1.028 Produkcja'!$B10&lt;&gt;"x","kein *",+IF(('[2]F-W1.028 Produkcja'!O10)="n.b.","n.b.",+'[2]F-W1.028 Produkcja'!O10))</f>
        <v>n.b.</v>
      </c>
      <c r="S122" s="318" t="str">
        <f>+IF('[2]F-W1.028 Produkcja'!$B10&lt;&gt;"x","kein *",+IF(('[2]F-W1.028 Produkcja'!P10)="n.b.","n.b.",+'[2]F-W1.028 Produkcja'!P10))</f>
        <v>n.b.</v>
      </c>
      <c r="T122" s="318"/>
      <c r="U122" s="318"/>
      <c r="V122" s="318"/>
      <c r="W122" s="318"/>
    </row>
    <row r="123" spans="4:23" x14ac:dyDescent="0.25">
      <c r="D123" s="316" t="str">
        <f>'[2]F-W1.028 Produkcja'!A12</f>
        <v>6.1.3</v>
      </c>
      <c r="E123" s="93" t="str">
        <f>+IF('[2]F-W1.028 Produkcja'!B12&lt;&gt;"x","kein *",+IF(ISERROR(AVERAGE('[2]F-W1.028 Produkcja'!G12:P12)),"n.b.",+MIN('[2]F-W1.028 Produkcja'!G12:P12)))</f>
        <v>kein *</v>
      </c>
      <c r="F123" s="93"/>
      <c r="G123" s="93"/>
      <c r="H123" s="93"/>
      <c r="I123" s="238"/>
      <c r="J123" s="318" t="str">
        <f>+IF('[2]F-W1.028 Produkcja'!$B11&lt;&gt;"x","kein *",+IF(('[2]F-W1.028 Produkcja'!G11)="n.b.","n.b.",+'[2]F-W1.028 Produkcja'!G11))</f>
        <v>kein *</v>
      </c>
      <c r="K123" s="318" t="str">
        <f>+IF('[2]F-W1.028 Produkcja'!$B11&lt;&gt;"x","kein *",+IF(('[2]F-W1.028 Produkcja'!H11)="n.b.","n.b.",+'[2]F-W1.028 Produkcja'!H11))</f>
        <v>kein *</v>
      </c>
      <c r="L123" s="318" t="str">
        <f>+IF('[2]F-W1.028 Produkcja'!$B11&lt;&gt;"x","kein *",+IF(('[2]F-W1.028 Produkcja'!I11)="n.b.","n.b.",+'[2]F-W1.028 Produkcja'!I11))</f>
        <v>kein *</v>
      </c>
      <c r="M123" s="318" t="str">
        <f>+IF('[2]F-W1.028 Produkcja'!$B11&lt;&gt;"x","kein *",+IF(('[2]F-W1.028 Produkcja'!J11)="n.b.","n.b.",+'[2]F-W1.028 Produkcja'!J11))</f>
        <v>kein *</v>
      </c>
      <c r="N123" s="318" t="str">
        <f>+IF('[2]F-W1.028 Produkcja'!$B11&lt;&gt;"x","kein *",+IF(('[2]F-W1.028 Produkcja'!K11)="n.b.","n.b.",+'[2]F-W1.028 Produkcja'!K11))</f>
        <v>kein *</v>
      </c>
      <c r="O123" s="318" t="str">
        <f>+IF('[2]F-W1.028 Produkcja'!$B11&lt;&gt;"x","kein *",+IF(('[2]F-W1.028 Produkcja'!L11)="n.b.","n.b.",+'[2]F-W1.028 Produkcja'!L11))</f>
        <v>kein *</v>
      </c>
      <c r="P123" s="318" t="str">
        <f>+IF('[2]F-W1.028 Produkcja'!$B11&lt;&gt;"x","kein *",+IF(('[2]F-W1.028 Produkcja'!M11)="n.b.","n.b.",+'[2]F-W1.028 Produkcja'!M11))</f>
        <v>kein *</v>
      </c>
      <c r="Q123" s="318" t="str">
        <f>+IF('[2]F-W1.028 Produkcja'!$B11&lt;&gt;"x","kein *",+IF(('[2]F-W1.028 Produkcja'!N11)="n.b.","n.b.",+'[2]F-W1.028 Produkcja'!N11))</f>
        <v>kein *</v>
      </c>
      <c r="R123" s="318" t="str">
        <f>+IF('[2]F-W1.028 Produkcja'!$B11&lt;&gt;"x","kein *",+IF(('[2]F-W1.028 Produkcja'!O11)="n.b.","n.b.",+'[2]F-W1.028 Produkcja'!O11))</f>
        <v>kein *</v>
      </c>
      <c r="S123" s="318" t="str">
        <f>+IF('[2]F-W1.028 Produkcja'!$B11&lt;&gt;"x","kein *",+IF(('[2]F-W1.028 Produkcja'!P11)="n.b.","n.b.",+'[2]F-W1.028 Produkcja'!P11))</f>
        <v>kein *</v>
      </c>
      <c r="T123" s="318"/>
      <c r="U123" s="318"/>
      <c r="V123" s="318"/>
      <c r="W123" s="318"/>
    </row>
    <row r="124" spans="4:23" x14ac:dyDescent="0.25">
      <c r="D124" s="316" t="str">
        <f>'[2]F-W1.028 Produkcja'!A13</f>
        <v>6.1.4</v>
      </c>
      <c r="E124" s="93" t="str">
        <f>+IF('[2]F-W1.028 Produkcja'!B13&lt;&gt;"x","kein *",+IF(ISERROR(AVERAGE('[2]F-W1.028 Produkcja'!G13:P13)),"n.b.",+MIN('[2]F-W1.028 Produkcja'!G13:P13)))</f>
        <v>kein *</v>
      </c>
      <c r="F124" s="93"/>
      <c r="G124" s="93"/>
      <c r="H124" s="93"/>
      <c r="I124" s="238"/>
      <c r="J124" s="318" t="str">
        <f>+IF('[2]F-W1.028 Produkcja'!$B12&lt;&gt;"x","kein *",+IF(('[2]F-W1.028 Produkcja'!G12)="n.b.","n.b.",+'[2]F-W1.028 Produkcja'!G12))</f>
        <v>kein *</v>
      </c>
      <c r="K124" s="318" t="str">
        <f>+IF('[2]F-W1.028 Produkcja'!$B12&lt;&gt;"x","kein *",+IF(('[2]F-W1.028 Produkcja'!H12)="n.b.","n.b.",+'[2]F-W1.028 Produkcja'!H12))</f>
        <v>kein *</v>
      </c>
      <c r="L124" s="318" t="str">
        <f>+IF('[2]F-W1.028 Produkcja'!$B12&lt;&gt;"x","kein *",+IF(('[2]F-W1.028 Produkcja'!I12)="n.b.","n.b.",+'[2]F-W1.028 Produkcja'!I12))</f>
        <v>kein *</v>
      </c>
      <c r="M124" s="318" t="str">
        <f>+IF('[2]F-W1.028 Produkcja'!$B12&lt;&gt;"x","kein *",+IF(('[2]F-W1.028 Produkcja'!J12)="n.b.","n.b.",+'[2]F-W1.028 Produkcja'!J12))</f>
        <v>kein *</v>
      </c>
      <c r="N124" s="318" t="str">
        <f>+IF('[2]F-W1.028 Produkcja'!$B12&lt;&gt;"x","kein *",+IF(('[2]F-W1.028 Produkcja'!K12)="n.b.","n.b.",+'[2]F-W1.028 Produkcja'!K12))</f>
        <v>kein *</v>
      </c>
      <c r="O124" s="318" t="str">
        <f>+IF('[2]F-W1.028 Produkcja'!$B12&lt;&gt;"x","kein *",+IF(('[2]F-W1.028 Produkcja'!L12)="n.b.","n.b.",+'[2]F-W1.028 Produkcja'!L12))</f>
        <v>kein *</v>
      </c>
      <c r="P124" s="318" t="str">
        <f>+IF('[2]F-W1.028 Produkcja'!$B12&lt;&gt;"x","kein *",+IF(('[2]F-W1.028 Produkcja'!M12)="n.b.","n.b.",+'[2]F-W1.028 Produkcja'!M12))</f>
        <v>kein *</v>
      </c>
      <c r="Q124" s="318" t="str">
        <f>+IF('[2]F-W1.028 Produkcja'!$B12&lt;&gt;"x","kein *",+IF(('[2]F-W1.028 Produkcja'!N12)="n.b.","n.b.",+'[2]F-W1.028 Produkcja'!N12))</f>
        <v>kein *</v>
      </c>
      <c r="R124" s="318" t="str">
        <f>+IF('[2]F-W1.028 Produkcja'!$B12&lt;&gt;"x","kein *",+IF(('[2]F-W1.028 Produkcja'!O12)="n.b.","n.b.",+'[2]F-W1.028 Produkcja'!O12))</f>
        <v>kein *</v>
      </c>
      <c r="S124" s="318" t="str">
        <f>+IF('[2]F-W1.028 Produkcja'!$B12&lt;&gt;"x","kein *",+IF(('[2]F-W1.028 Produkcja'!P12)="n.b.","n.b.",+'[2]F-W1.028 Produkcja'!P12))</f>
        <v>kein *</v>
      </c>
      <c r="T124" s="318"/>
      <c r="U124" s="318"/>
      <c r="V124" s="318"/>
      <c r="W124" s="318"/>
    </row>
    <row r="125" spans="4:23" x14ac:dyDescent="0.25">
      <c r="D125" s="316" t="str">
        <f>'[2]F-W1.028 Produkcja'!A14</f>
        <v>6.1.5</v>
      </c>
      <c r="E125" s="93" t="str">
        <f>+IF('[2]F-W1.028 Produkcja'!B14&lt;&gt;"x","kein *",+IF(ISERROR(AVERAGE('[2]F-W1.028 Produkcja'!G14:P14)),"n.b.",+MIN('[2]F-W1.028 Produkcja'!G14:P14)))</f>
        <v>kein *</v>
      </c>
      <c r="F125" s="93"/>
      <c r="G125" s="93"/>
      <c r="H125" s="93"/>
      <c r="I125" s="238"/>
      <c r="J125" s="318" t="str">
        <f>+IF('[2]F-W1.028 Produkcja'!$B13&lt;&gt;"x","kein *",+IF(('[2]F-W1.028 Produkcja'!G13)="n.b.","n.b.",+'[2]F-W1.028 Produkcja'!G13))</f>
        <v>kein *</v>
      </c>
      <c r="K125" s="318" t="str">
        <f>+IF('[2]F-W1.028 Produkcja'!$B13&lt;&gt;"x","kein *",+IF(('[2]F-W1.028 Produkcja'!H13)="n.b.","n.b.",+'[2]F-W1.028 Produkcja'!H13))</f>
        <v>kein *</v>
      </c>
      <c r="L125" s="318" t="str">
        <f>+IF('[2]F-W1.028 Produkcja'!$B13&lt;&gt;"x","kein *",+IF(('[2]F-W1.028 Produkcja'!I13)="n.b.","n.b.",+'[2]F-W1.028 Produkcja'!I13))</f>
        <v>kein *</v>
      </c>
      <c r="M125" s="318" t="str">
        <f>+IF('[2]F-W1.028 Produkcja'!$B13&lt;&gt;"x","kein *",+IF(('[2]F-W1.028 Produkcja'!J13)="n.b.","n.b.",+'[2]F-W1.028 Produkcja'!J13))</f>
        <v>kein *</v>
      </c>
      <c r="N125" s="318" t="str">
        <f>+IF('[2]F-W1.028 Produkcja'!$B13&lt;&gt;"x","kein *",+IF(('[2]F-W1.028 Produkcja'!K13)="n.b.","n.b.",+'[2]F-W1.028 Produkcja'!K13))</f>
        <v>kein *</v>
      </c>
      <c r="O125" s="318" t="str">
        <f>+IF('[2]F-W1.028 Produkcja'!$B13&lt;&gt;"x","kein *",+IF(('[2]F-W1.028 Produkcja'!L13)="n.b.","n.b.",+'[2]F-W1.028 Produkcja'!L13))</f>
        <v>kein *</v>
      </c>
      <c r="P125" s="318" t="str">
        <f>+IF('[2]F-W1.028 Produkcja'!$B13&lt;&gt;"x","kein *",+IF(('[2]F-W1.028 Produkcja'!M13)="n.b.","n.b.",+'[2]F-W1.028 Produkcja'!M13))</f>
        <v>kein *</v>
      </c>
      <c r="Q125" s="318" t="str">
        <f>+IF('[2]F-W1.028 Produkcja'!$B13&lt;&gt;"x","kein *",+IF(('[2]F-W1.028 Produkcja'!N13)="n.b.","n.b.",+'[2]F-W1.028 Produkcja'!N13))</f>
        <v>kein *</v>
      </c>
      <c r="R125" s="318" t="str">
        <f>+IF('[2]F-W1.028 Produkcja'!$B13&lt;&gt;"x","kein *",+IF(('[2]F-W1.028 Produkcja'!O13)="n.b.","n.b.",+'[2]F-W1.028 Produkcja'!O13))</f>
        <v>kein *</v>
      </c>
      <c r="S125" s="318" t="str">
        <f>+IF('[2]F-W1.028 Produkcja'!$B13&lt;&gt;"x","kein *",+IF(('[2]F-W1.028 Produkcja'!P13)="n.b.","n.b.",+'[2]F-W1.028 Produkcja'!P13))</f>
        <v>kein *</v>
      </c>
      <c r="T125" s="318"/>
      <c r="U125" s="318"/>
      <c r="V125" s="318"/>
      <c r="W125" s="318"/>
    </row>
    <row r="126" spans="4:23" x14ac:dyDescent="0.25">
      <c r="D126" s="316" t="str">
        <f>'[2]F-W1.028 Produkcja'!A15</f>
        <v>6.2</v>
      </c>
      <c r="E126" s="93"/>
      <c r="F126" s="93"/>
      <c r="G126" s="93"/>
      <c r="H126" s="93"/>
      <c r="I126" s="238"/>
      <c r="J126" s="318"/>
      <c r="K126" s="318"/>
      <c r="L126" s="318"/>
      <c r="M126" s="318"/>
      <c r="N126" s="318"/>
      <c r="O126" s="318"/>
      <c r="P126" s="318"/>
      <c r="Q126" s="318"/>
      <c r="R126" s="318"/>
      <c r="S126" s="318"/>
      <c r="T126" s="318"/>
      <c r="U126" s="318"/>
      <c r="V126" s="318"/>
      <c r="W126" s="318"/>
    </row>
    <row r="127" spans="4:23" x14ac:dyDescent="0.25">
      <c r="D127" s="316" t="str">
        <f>'[2]F-W1.028 Produkcja'!A16</f>
        <v>6.2.1*</v>
      </c>
      <c r="E127" s="93" t="str">
        <f>+IF('[2]F-W1.028 Produkcja'!B16&lt;&gt;"x","kein *",+IF(ISERROR(AVERAGE('[2]F-W1.028 Produkcja'!G16:P16)),"n.b.",+MIN('[2]F-W1.028 Produkcja'!G16:P16)))</f>
        <v>n.b.</v>
      </c>
      <c r="F127" s="93"/>
      <c r="G127" s="93"/>
      <c r="H127" s="93"/>
      <c r="I127" s="238"/>
      <c r="J127" s="318" t="str">
        <f>+IF('[2]F-W1.028 Produkcja'!$B16&lt;&gt;"x","kein *",+IF(('[2]F-W1.028 Produkcja'!G16)="n.b.","n.b.",+'[2]F-W1.028 Produkcja'!G16))</f>
        <v>n.b.</v>
      </c>
      <c r="K127" s="318" t="str">
        <f>+IF('[2]F-W1.028 Produkcja'!$B16&lt;&gt;"x","kein *",+IF(('[2]F-W1.028 Produkcja'!H16)="n.b.","n.b.",+'[2]F-W1.028 Produkcja'!H16))</f>
        <v>n.b.</v>
      </c>
      <c r="L127" s="318" t="str">
        <f>+IF('[2]F-W1.028 Produkcja'!$B16&lt;&gt;"x","kein *",+IF(('[2]F-W1.028 Produkcja'!I16)="n.b.","n.b.",+'[2]F-W1.028 Produkcja'!I16))</f>
        <v>n.b.</v>
      </c>
      <c r="M127" s="318" t="str">
        <f>+IF('[2]F-W1.028 Produkcja'!$B16&lt;&gt;"x","kein *",+IF(('[2]F-W1.028 Produkcja'!J16)="n.b.","n.b.",+'[2]F-W1.028 Produkcja'!J16))</f>
        <v>n.b.</v>
      </c>
      <c r="N127" s="318" t="str">
        <f>+IF('[2]F-W1.028 Produkcja'!$B16&lt;&gt;"x","kein *",+IF(('[2]F-W1.028 Produkcja'!K16)="n.b.","n.b.",+'[2]F-W1.028 Produkcja'!K16))</f>
        <v>n.b.</v>
      </c>
      <c r="O127" s="318" t="str">
        <f>+IF('[2]F-W1.028 Produkcja'!$B16&lt;&gt;"x","kein *",+IF(('[2]F-W1.028 Produkcja'!L16)="n.b.","n.b.",+'[2]F-W1.028 Produkcja'!L16))</f>
        <v>n.b.</v>
      </c>
      <c r="P127" s="318" t="str">
        <f>+IF('[2]F-W1.028 Produkcja'!$B16&lt;&gt;"x","kein *",+IF(('[2]F-W1.028 Produkcja'!M16)="n.b.","n.b.",+'[2]F-W1.028 Produkcja'!M16))</f>
        <v>n.b.</v>
      </c>
      <c r="Q127" s="318" t="str">
        <f>+IF('[2]F-W1.028 Produkcja'!$B16&lt;&gt;"x","kein *",+IF(('[2]F-W1.028 Produkcja'!N16)="n.b.","n.b.",+'[2]F-W1.028 Produkcja'!N16))</f>
        <v>n.b.</v>
      </c>
      <c r="R127" s="318" t="str">
        <f>+IF('[2]F-W1.028 Produkcja'!$B16&lt;&gt;"x","kein *",+IF(('[2]F-W1.028 Produkcja'!O16)="n.b.","n.b.",+'[2]F-W1.028 Produkcja'!O16))</f>
        <v>n.b.</v>
      </c>
      <c r="S127" s="318" t="str">
        <f>+IF('[2]F-W1.028 Produkcja'!$B16&lt;&gt;"x","kein *",+IF(('[2]F-W1.028 Produkcja'!P16)="n.b.","n.b.",+'[2]F-W1.028 Produkcja'!P16))</f>
        <v>n.b.</v>
      </c>
      <c r="T127" s="318"/>
      <c r="U127" s="318"/>
      <c r="V127" s="318"/>
      <c r="W127" s="318"/>
    </row>
    <row r="128" spans="4:23" x14ac:dyDescent="0.25">
      <c r="D128" s="316" t="str">
        <f>'[2]F-W1.028 Produkcja'!A17</f>
        <v>6.2.2</v>
      </c>
      <c r="E128" s="93" t="str">
        <f>+IF('[2]F-W1.028 Produkcja'!B17&lt;&gt;"x","kein *",+IF(ISERROR(AVERAGE('[2]F-W1.028 Produkcja'!G17:P17)),"n.b.",+MIN('[2]F-W1.028 Produkcja'!G17:P17)))</f>
        <v>kein *</v>
      </c>
      <c r="F128" s="93"/>
      <c r="G128" s="93"/>
      <c r="H128" s="93"/>
      <c r="I128" s="238"/>
      <c r="J128" s="318" t="str">
        <f>+IF('[2]F-W1.028 Produkcja'!$B17&lt;&gt;"x","kein *",+IF(('[2]F-W1.028 Produkcja'!G17)="n.b.","n.b.",+'[2]F-W1.028 Produkcja'!G17))</f>
        <v>kein *</v>
      </c>
      <c r="K128" s="318" t="str">
        <f>+IF('[2]F-W1.028 Produkcja'!$B17&lt;&gt;"x","kein *",+IF(('[2]F-W1.028 Produkcja'!H17)="n.b.","n.b.",+'[2]F-W1.028 Produkcja'!H17))</f>
        <v>kein *</v>
      </c>
      <c r="L128" s="318" t="str">
        <f>+IF('[2]F-W1.028 Produkcja'!$B17&lt;&gt;"x","kein *",+IF(('[2]F-W1.028 Produkcja'!I17)="n.b.","n.b.",+'[2]F-W1.028 Produkcja'!I17))</f>
        <v>kein *</v>
      </c>
      <c r="M128" s="318" t="str">
        <f>+IF('[2]F-W1.028 Produkcja'!$B17&lt;&gt;"x","kein *",+IF(('[2]F-W1.028 Produkcja'!J17)="n.b.","n.b.",+'[2]F-W1.028 Produkcja'!J17))</f>
        <v>kein *</v>
      </c>
      <c r="N128" s="318" t="str">
        <f>+IF('[2]F-W1.028 Produkcja'!$B17&lt;&gt;"x","kein *",+IF(('[2]F-W1.028 Produkcja'!K17)="n.b.","n.b.",+'[2]F-W1.028 Produkcja'!K17))</f>
        <v>kein *</v>
      </c>
      <c r="O128" s="318" t="str">
        <f>+IF('[2]F-W1.028 Produkcja'!$B17&lt;&gt;"x","kein *",+IF(('[2]F-W1.028 Produkcja'!L17)="n.b.","n.b.",+'[2]F-W1.028 Produkcja'!L17))</f>
        <v>kein *</v>
      </c>
      <c r="P128" s="318" t="str">
        <f>+IF('[2]F-W1.028 Produkcja'!$B17&lt;&gt;"x","kein *",+IF(('[2]F-W1.028 Produkcja'!M17)="n.b.","n.b.",+'[2]F-W1.028 Produkcja'!M17))</f>
        <v>kein *</v>
      </c>
      <c r="Q128" s="318" t="str">
        <f>+IF('[2]F-W1.028 Produkcja'!$B17&lt;&gt;"x","kein *",+IF(('[2]F-W1.028 Produkcja'!N17)="n.b.","n.b.",+'[2]F-W1.028 Produkcja'!N17))</f>
        <v>kein *</v>
      </c>
      <c r="R128" s="318" t="str">
        <f>+IF('[2]F-W1.028 Produkcja'!$B17&lt;&gt;"x","kein *",+IF(('[2]F-W1.028 Produkcja'!O17)="n.b.","n.b.",+'[2]F-W1.028 Produkcja'!O17))</f>
        <v>kein *</v>
      </c>
      <c r="S128" s="318" t="str">
        <f>+IF('[2]F-W1.028 Produkcja'!$B17&lt;&gt;"x","kein *",+IF(('[2]F-W1.028 Produkcja'!P17)="n.b.","n.b.",+'[2]F-W1.028 Produkcja'!P17))</f>
        <v>kein *</v>
      </c>
      <c r="T128" s="318"/>
      <c r="U128" s="318"/>
      <c r="V128" s="318"/>
      <c r="W128" s="318"/>
    </row>
    <row r="129" spans="4:23" x14ac:dyDescent="0.25">
      <c r="D129" s="316" t="str">
        <f>'[2]F-W1.028 Produkcja'!A18</f>
        <v>6.2.3*</v>
      </c>
      <c r="E129" s="93" t="str">
        <f>+IF('[2]F-W1.028 Produkcja'!B18&lt;&gt;"x","kein *",+IF(ISERROR(AVERAGE('[2]F-W1.028 Produkcja'!G18:P18)),"n.b.",+MIN('[2]F-W1.028 Produkcja'!G18:P18)))</f>
        <v>n.b.</v>
      </c>
      <c r="F129" s="93"/>
      <c r="G129" s="93"/>
      <c r="H129" s="93"/>
      <c r="I129" s="238"/>
      <c r="J129" s="318" t="str">
        <f>+IF('[2]F-W1.028 Produkcja'!$B18&lt;&gt;"x","kein *",+IF(('[2]F-W1.028 Produkcja'!G18)="n.b.","n.b.",+'[2]F-W1.028 Produkcja'!G18))</f>
        <v>n.b.</v>
      </c>
      <c r="K129" s="318" t="str">
        <f>+IF('[2]F-W1.028 Produkcja'!$B18&lt;&gt;"x","kein *",+IF(('[2]F-W1.028 Produkcja'!H18)="n.b.","n.b.",+'[2]F-W1.028 Produkcja'!H18))</f>
        <v>n.b.</v>
      </c>
      <c r="L129" s="318" t="str">
        <f>+IF('[2]F-W1.028 Produkcja'!$B18&lt;&gt;"x","kein *",+IF(('[2]F-W1.028 Produkcja'!I18)="n.b.","n.b.",+'[2]F-W1.028 Produkcja'!I18))</f>
        <v>n.b.</v>
      </c>
      <c r="M129" s="318" t="str">
        <f>+IF('[2]F-W1.028 Produkcja'!$B18&lt;&gt;"x","kein *",+IF(('[2]F-W1.028 Produkcja'!J18)="n.b.","n.b.",+'[2]F-W1.028 Produkcja'!J18))</f>
        <v>n.b.</v>
      </c>
      <c r="N129" s="318" t="str">
        <f>+IF('[2]F-W1.028 Produkcja'!$B18&lt;&gt;"x","kein *",+IF(('[2]F-W1.028 Produkcja'!K18)="n.b.","n.b.",+'[2]F-W1.028 Produkcja'!K18))</f>
        <v>n.b.</v>
      </c>
      <c r="O129" s="318" t="str">
        <f>+IF('[2]F-W1.028 Produkcja'!$B18&lt;&gt;"x","kein *",+IF(('[2]F-W1.028 Produkcja'!L18)="n.b.","n.b.",+'[2]F-W1.028 Produkcja'!L18))</f>
        <v>n.b.</v>
      </c>
      <c r="P129" s="318" t="str">
        <f>+IF('[2]F-W1.028 Produkcja'!$B18&lt;&gt;"x","kein *",+IF(('[2]F-W1.028 Produkcja'!M18)="n.b.","n.b.",+'[2]F-W1.028 Produkcja'!M18))</f>
        <v>n.b.</v>
      </c>
      <c r="Q129" s="318" t="str">
        <f>+IF('[2]F-W1.028 Produkcja'!$B18&lt;&gt;"x","kein *",+IF(('[2]F-W1.028 Produkcja'!N18)="n.b.","n.b.",+'[2]F-W1.028 Produkcja'!N18))</f>
        <v>n.b.</v>
      </c>
      <c r="R129" s="318" t="str">
        <f>+IF('[2]F-W1.028 Produkcja'!$B18&lt;&gt;"x","kein *",+IF(('[2]F-W1.028 Produkcja'!O18)="n.b.","n.b.",+'[2]F-W1.028 Produkcja'!O18))</f>
        <v>n.b.</v>
      </c>
      <c r="S129" s="318" t="str">
        <f>+IF('[2]F-W1.028 Produkcja'!$B18&lt;&gt;"x","kein *",+IF(('[2]F-W1.028 Produkcja'!P18)="n.b.","n.b.",+'[2]F-W1.028 Produkcja'!P18))</f>
        <v>n.b.</v>
      </c>
      <c r="T129" s="318"/>
      <c r="U129" s="318"/>
      <c r="V129" s="318"/>
      <c r="W129" s="318"/>
    </row>
    <row r="130" spans="4:23" x14ac:dyDescent="0.25">
      <c r="D130" s="316" t="str">
        <f>'[2]F-W1.028 Produkcja'!A19</f>
        <v>6.2.4*</v>
      </c>
      <c r="E130" s="93" t="str">
        <f>+IF('[2]F-W1.028 Produkcja'!B19&lt;&gt;"x","kein *",+IF(ISERROR(AVERAGE('[2]F-W1.028 Produkcja'!G19:P19)),"n.b.",+MIN('[2]F-W1.028 Produkcja'!G19:P19)))</f>
        <v>n.b.</v>
      </c>
      <c r="F130" s="93"/>
      <c r="G130" s="93"/>
      <c r="H130" s="93"/>
      <c r="I130" s="238"/>
      <c r="J130" s="318" t="str">
        <f>+IF('[2]F-W1.028 Produkcja'!$B19&lt;&gt;"x","kein *",+IF(('[2]F-W1.028 Produkcja'!G19)="n.b.","n.b.",+'[2]F-W1.028 Produkcja'!G19))</f>
        <v>n.b.</v>
      </c>
      <c r="K130" s="318" t="str">
        <f>+IF('[2]F-W1.028 Produkcja'!$B19&lt;&gt;"x","kein *",+IF(('[2]F-W1.028 Produkcja'!H19)="n.b.","n.b.",+'[2]F-W1.028 Produkcja'!H19))</f>
        <v>n.b.</v>
      </c>
      <c r="L130" s="318" t="str">
        <f>+IF('[2]F-W1.028 Produkcja'!$B19&lt;&gt;"x","kein *",+IF(('[2]F-W1.028 Produkcja'!I19)="n.b.","n.b.",+'[2]F-W1.028 Produkcja'!I19))</f>
        <v>n.b.</v>
      </c>
      <c r="M130" s="318" t="str">
        <f>+IF('[2]F-W1.028 Produkcja'!$B19&lt;&gt;"x","kein *",+IF(('[2]F-W1.028 Produkcja'!J19)="n.b.","n.b.",+'[2]F-W1.028 Produkcja'!J19))</f>
        <v>n.b.</v>
      </c>
      <c r="N130" s="318" t="str">
        <f>+IF('[2]F-W1.028 Produkcja'!$B19&lt;&gt;"x","kein *",+IF(('[2]F-W1.028 Produkcja'!K19)="n.b.","n.b.",+'[2]F-W1.028 Produkcja'!K19))</f>
        <v>n.b.</v>
      </c>
      <c r="O130" s="318" t="str">
        <f>+IF('[2]F-W1.028 Produkcja'!$B19&lt;&gt;"x","kein *",+IF(('[2]F-W1.028 Produkcja'!L19)="n.b.","n.b.",+'[2]F-W1.028 Produkcja'!L19))</f>
        <v>n.b.</v>
      </c>
      <c r="P130" s="318" t="str">
        <f>+IF('[2]F-W1.028 Produkcja'!$B19&lt;&gt;"x","kein *",+IF(('[2]F-W1.028 Produkcja'!M19)="n.b.","n.b.",+'[2]F-W1.028 Produkcja'!M19))</f>
        <v>n.b.</v>
      </c>
      <c r="Q130" s="318" t="str">
        <f>+IF('[2]F-W1.028 Produkcja'!$B19&lt;&gt;"x","kein *",+IF(('[2]F-W1.028 Produkcja'!N19)="n.b.","n.b.",+'[2]F-W1.028 Produkcja'!N19))</f>
        <v>n.b.</v>
      </c>
      <c r="R130" s="318" t="str">
        <f>+IF('[2]F-W1.028 Produkcja'!$B19&lt;&gt;"x","kein *",+IF(('[2]F-W1.028 Produkcja'!O19)="n.b.","n.b.",+'[2]F-W1.028 Produkcja'!O19))</f>
        <v>n.b.</v>
      </c>
      <c r="S130" s="318" t="str">
        <f>+IF('[2]F-W1.028 Produkcja'!$B19&lt;&gt;"x","kein *",+IF(('[2]F-W1.028 Produkcja'!P19)="n.b.","n.b.",+'[2]F-W1.028 Produkcja'!P19))</f>
        <v>n.b.</v>
      </c>
      <c r="T130" s="318"/>
      <c r="U130" s="318"/>
      <c r="V130" s="318"/>
      <c r="W130" s="318"/>
    </row>
    <row r="131" spans="4:23" x14ac:dyDescent="0.25">
      <c r="D131" s="316" t="str">
        <f>'[2]F-W1.028 Produkcja'!A20</f>
        <v>6.2.5</v>
      </c>
      <c r="E131" s="93" t="str">
        <f>+IF('[2]F-W1.028 Produkcja'!B20&lt;&gt;"x","kein *",+IF(ISERROR(AVERAGE('[2]F-W1.028 Produkcja'!G20:P20)),"n.b.",+MIN('[2]F-W1.028 Produkcja'!G20:P20)))</f>
        <v>kein *</v>
      </c>
      <c r="F131" s="93"/>
      <c r="G131" s="93"/>
      <c r="H131" s="93"/>
      <c r="I131" s="238"/>
      <c r="J131" s="318" t="str">
        <f>+IF('[2]F-W1.028 Produkcja'!$B20&lt;&gt;"x","kein *",+IF(('[2]F-W1.028 Produkcja'!G20)="n.b.","n.b.",+'[2]F-W1.028 Produkcja'!G20))</f>
        <v>kein *</v>
      </c>
      <c r="K131" s="318" t="str">
        <f>+IF('[2]F-W1.028 Produkcja'!$B20&lt;&gt;"x","kein *",+IF(('[2]F-W1.028 Produkcja'!H20)="n.b.","n.b.",+'[2]F-W1.028 Produkcja'!H20))</f>
        <v>kein *</v>
      </c>
      <c r="L131" s="318" t="str">
        <f>+IF('[2]F-W1.028 Produkcja'!$B20&lt;&gt;"x","kein *",+IF(('[2]F-W1.028 Produkcja'!I20)="n.b.","n.b.",+'[2]F-W1.028 Produkcja'!I20))</f>
        <v>kein *</v>
      </c>
      <c r="M131" s="318" t="str">
        <f>+IF('[2]F-W1.028 Produkcja'!$B20&lt;&gt;"x","kein *",+IF(('[2]F-W1.028 Produkcja'!J20)="n.b.","n.b.",+'[2]F-W1.028 Produkcja'!J20))</f>
        <v>kein *</v>
      </c>
      <c r="N131" s="318" t="str">
        <f>+IF('[2]F-W1.028 Produkcja'!$B20&lt;&gt;"x","kein *",+IF(('[2]F-W1.028 Produkcja'!K20)="n.b.","n.b.",+'[2]F-W1.028 Produkcja'!K20))</f>
        <v>kein *</v>
      </c>
      <c r="O131" s="318" t="str">
        <f>+IF('[2]F-W1.028 Produkcja'!$B20&lt;&gt;"x","kein *",+IF(('[2]F-W1.028 Produkcja'!L20)="n.b.","n.b.",+'[2]F-W1.028 Produkcja'!L20))</f>
        <v>kein *</v>
      </c>
      <c r="P131" s="318" t="str">
        <f>+IF('[2]F-W1.028 Produkcja'!$B20&lt;&gt;"x","kein *",+IF(('[2]F-W1.028 Produkcja'!M20)="n.b.","n.b.",+'[2]F-W1.028 Produkcja'!M20))</f>
        <v>kein *</v>
      </c>
      <c r="Q131" s="318" t="str">
        <f>+IF('[2]F-W1.028 Produkcja'!$B20&lt;&gt;"x","kein *",+IF(('[2]F-W1.028 Produkcja'!N20)="n.b.","n.b.",+'[2]F-W1.028 Produkcja'!N20))</f>
        <v>kein *</v>
      </c>
      <c r="R131" s="318" t="str">
        <f>+IF('[2]F-W1.028 Produkcja'!$B20&lt;&gt;"x","kein *",+IF(('[2]F-W1.028 Produkcja'!O20)="n.b.","n.b.",+'[2]F-W1.028 Produkcja'!O20))</f>
        <v>kein *</v>
      </c>
      <c r="S131" s="318" t="str">
        <f>+IF('[2]F-W1.028 Produkcja'!$B20&lt;&gt;"x","kein *",+IF(('[2]F-W1.028 Produkcja'!P20)="n.b.","n.b.",+'[2]F-W1.028 Produkcja'!P20))</f>
        <v>kein *</v>
      </c>
      <c r="T131" s="318"/>
      <c r="U131" s="318"/>
      <c r="V131" s="318"/>
      <c r="W131" s="318"/>
    </row>
    <row r="132" spans="4:23" x14ac:dyDescent="0.25">
      <c r="D132" s="316" t="str">
        <f>'[2]F-W1.028 Produkcja'!A21</f>
        <v>6.2.6</v>
      </c>
      <c r="E132" s="93" t="str">
        <f>+IF('[2]F-W1.028 Produkcja'!B21&lt;&gt;"x","kein *",+IF(ISERROR(AVERAGE('[2]F-W1.028 Produkcja'!G21:P21)),"n.b.",+MIN('[2]F-W1.028 Produkcja'!G21:P21)))</f>
        <v>kein *</v>
      </c>
      <c r="F132" s="93"/>
      <c r="G132" s="93"/>
      <c r="H132" s="93"/>
      <c r="I132" s="238"/>
      <c r="J132" s="318" t="str">
        <f>+IF('[2]F-W1.028 Produkcja'!$B21&lt;&gt;"x","kein *",+IF(('[2]F-W1.028 Produkcja'!G21)="n.b.","n.b.",+'[2]F-W1.028 Produkcja'!G21))</f>
        <v>kein *</v>
      </c>
      <c r="K132" s="318" t="str">
        <f>+IF('[2]F-W1.028 Produkcja'!$B21&lt;&gt;"x","kein *",+IF(('[2]F-W1.028 Produkcja'!H21)="n.b.","n.b.",+'[2]F-W1.028 Produkcja'!H21))</f>
        <v>kein *</v>
      </c>
      <c r="L132" s="318" t="str">
        <f>+IF('[2]F-W1.028 Produkcja'!$B21&lt;&gt;"x","kein *",+IF(('[2]F-W1.028 Produkcja'!I21)="n.b.","n.b.",+'[2]F-W1.028 Produkcja'!I21))</f>
        <v>kein *</v>
      </c>
      <c r="M132" s="318" t="str">
        <f>+IF('[2]F-W1.028 Produkcja'!$B21&lt;&gt;"x","kein *",+IF(('[2]F-W1.028 Produkcja'!J21)="n.b.","n.b.",+'[2]F-W1.028 Produkcja'!J21))</f>
        <v>kein *</v>
      </c>
      <c r="N132" s="318" t="str">
        <f>+IF('[2]F-W1.028 Produkcja'!$B21&lt;&gt;"x","kein *",+IF(('[2]F-W1.028 Produkcja'!K21)="n.b.","n.b.",+'[2]F-W1.028 Produkcja'!K21))</f>
        <v>kein *</v>
      </c>
      <c r="O132" s="318" t="str">
        <f>+IF('[2]F-W1.028 Produkcja'!$B21&lt;&gt;"x","kein *",+IF(('[2]F-W1.028 Produkcja'!L21)="n.b.","n.b.",+'[2]F-W1.028 Produkcja'!L21))</f>
        <v>kein *</v>
      </c>
      <c r="P132" s="318" t="str">
        <f>+IF('[2]F-W1.028 Produkcja'!$B21&lt;&gt;"x","kein *",+IF(('[2]F-W1.028 Produkcja'!M21)="n.b.","n.b.",+'[2]F-W1.028 Produkcja'!M21))</f>
        <v>kein *</v>
      </c>
      <c r="Q132" s="318" t="str">
        <f>+IF('[2]F-W1.028 Produkcja'!$B21&lt;&gt;"x","kein *",+IF(('[2]F-W1.028 Produkcja'!N21)="n.b.","n.b.",+'[2]F-W1.028 Produkcja'!N21))</f>
        <v>kein *</v>
      </c>
      <c r="R132" s="318" t="str">
        <f>+IF('[2]F-W1.028 Produkcja'!$B21&lt;&gt;"x","kein *",+IF(('[2]F-W1.028 Produkcja'!O21)="n.b.","n.b.",+'[2]F-W1.028 Produkcja'!O21))</f>
        <v>kein *</v>
      </c>
      <c r="S132" s="318" t="str">
        <f>+IF('[2]F-W1.028 Produkcja'!$B21&lt;&gt;"x","kein *",+IF(('[2]F-W1.028 Produkcja'!P21)="n.b.","n.b.",+'[2]F-W1.028 Produkcja'!P21))</f>
        <v>kein *</v>
      </c>
      <c r="T132" s="318"/>
      <c r="U132" s="318"/>
      <c r="V132" s="318"/>
      <c r="W132" s="318"/>
    </row>
    <row r="133" spans="4:23" x14ac:dyDescent="0.25">
      <c r="D133" s="316" t="str">
        <f>'[2]F-W1.028 Produkcja'!A22</f>
        <v>6.3</v>
      </c>
      <c r="E133" s="93"/>
      <c r="F133" s="93"/>
      <c r="G133" s="93"/>
      <c r="H133" s="93"/>
      <c r="I133" s="238"/>
    </row>
    <row r="134" spans="4:23" x14ac:dyDescent="0.25">
      <c r="D134" s="316" t="str">
        <f>'[2]F-W1.028 Produkcja'!A23</f>
        <v>6.3.1</v>
      </c>
      <c r="E134" s="93" t="str">
        <f>+IF('[2]F-W1.028 Produkcja'!B23&lt;&gt;"x","kein *",+IF(ISERROR(AVERAGE('[2]F-W1.028 Produkcja'!G23:P23)),"n.b.",+MIN('[2]F-W1.028 Produkcja'!G23:P23)))</f>
        <v>kein *</v>
      </c>
      <c r="F134" s="93"/>
      <c r="G134" s="93"/>
      <c r="H134" s="93"/>
      <c r="I134" s="238"/>
      <c r="J134" s="318" t="str">
        <f>+IF('[2]F-W1.028 Produkcja'!$B23&lt;&gt;"x","kein *",+IF(('[2]F-W1.028 Produkcja'!G23)="n.b.","n.b.",+'[2]F-W1.028 Produkcja'!G23))</f>
        <v>kein *</v>
      </c>
      <c r="K134" s="318" t="str">
        <f>+IF('[2]F-W1.028 Produkcja'!$B23&lt;&gt;"x","kein *",+IF(('[2]F-W1.028 Produkcja'!H23)="n.b.","n.b.",+'[2]F-W1.028 Produkcja'!H23))</f>
        <v>kein *</v>
      </c>
      <c r="L134" s="318" t="str">
        <f>+IF('[2]F-W1.028 Produkcja'!$B23&lt;&gt;"x","kein *",+IF(('[2]F-W1.028 Produkcja'!I23)="n.b.","n.b.",+'[2]F-W1.028 Produkcja'!I23))</f>
        <v>kein *</v>
      </c>
      <c r="M134" s="318" t="str">
        <f>+IF('[2]F-W1.028 Produkcja'!$B23&lt;&gt;"x","kein *",+IF(('[2]F-W1.028 Produkcja'!J23)="n.b.","n.b.",+'[2]F-W1.028 Produkcja'!J23))</f>
        <v>kein *</v>
      </c>
      <c r="N134" s="318" t="str">
        <f>+IF('[2]F-W1.028 Produkcja'!$B23&lt;&gt;"x","kein *",+IF(('[2]F-W1.028 Produkcja'!K23)="n.b.","n.b.",+'[2]F-W1.028 Produkcja'!K23))</f>
        <v>kein *</v>
      </c>
      <c r="O134" s="318" t="str">
        <f>+IF('[2]F-W1.028 Produkcja'!$B23&lt;&gt;"x","kein *",+IF(('[2]F-W1.028 Produkcja'!L23)="n.b.","n.b.",+'[2]F-W1.028 Produkcja'!L23))</f>
        <v>kein *</v>
      </c>
      <c r="P134" s="318" t="str">
        <f>+IF('[2]F-W1.028 Produkcja'!$B23&lt;&gt;"x","kein *",+IF(('[2]F-W1.028 Produkcja'!M23)="n.b.","n.b.",+'[2]F-W1.028 Produkcja'!M23))</f>
        <v>kein *</v>
      </c>
      <c r="Q134" s="318" t="str">
        <f>+IF('[2]F-W1.028 Produkcja'!$B23&lt;&gt;"x","kein *",+IF(('[2]F-W1.028 Produkcja'!N23)="n.b.","n.b.",+'[2]F-W1.028 Produkcja'!N23))</f>
        <v>kein *</v>
      </c>
      <c r="R134" s="318" t="str">
        <f>+IF('[2]F-W1.028 Produkcja'!$B23&lt;&gt;"x","kein *",+IF(('[2]F-W1.028 Produkcja'!O23)="n.b.","n.b.",+'[2]F-W1.028 Produkcja'!O23))</f>
        <v>kein *</v>
      </c>
      <c r="S134" s="318" t="str">
        <f>+IF('[2]F-W1.028 Produkcja'!$B23&lt;&gt;"x","kein *",+IF(('[2]F-W1.028 Produkcja'!P23)="n.b.","n.b.",+'[2]F-W1.028 Produkcja'!P23))</f>
        <v>kein *</v>
      </c>
      <c r="T134" s="318"/>
      <c r="U134" s="318"/>
      <c r="V134" s="318"/>
      <c r="W134" s="318"/>
    </row>
    <row r="135" spans="4:23" x14ac:dyDescent="0.25">
      <c r="D135" s="316" t="str">
        <f>'[2]F-W1.028 Produkcja'!A24</f>
        <v>6.3.2*</v>
      </c>
      <c r="E135" s="93" t="str">
        <f>+IF('[2]F-W1.028 Produkcja'!B24&lt;&gt;"x","kein *",+IF(ISERROR(AVERAGE('[2]F-W1.028 Produkcja'!G24:P24)),"n.b.",+MIN('[2]F-W1.028 Produkcja'!G24:P24)))</f>
        <v>n.b.</v>
      </c>
      <c r="F135" s="93"/>
      <c r="G135" s="93"/>
      <c r="H135" s="93"/>
      <c r="I135" s="238"/>
      <c r="J135" s="318" t="str">
        <f>+IF('[2]F-W1.028 Produkcja'!$B24&lt;&gt;"x","kein *",+IF(('[2]F-W1.028 Produkcja'!G24)="n.b.","n.b.",+'[2]F-W1.028 Produkcja'!G24))</f>
        <v>n.b.</v>
      </c>
      <c r="K135" s="318" t="str">
        <f>+IF('[2]F-W1.028 Produkcja'!$B24&lt;&gt;"x","kein *",+IF(('[2]F-W1.028 Produkcja'!H24)="n.b.","n.b.",+'[2]F-W1.028 Produkcja'!H24))</f>
        <v>n.b.</v>
      </c>
      <c r="L135" s="318" t="str">
        <f>+IF('[2]F-W1.028 Produkcja'!$B24&lt;&gt;"x","kein *",+IF(('[2]F-W1.028 Produkcja'!I24)="n.b.","n.b.",+'[2]F-W1.028 Produkcja'!I24))</f>
        <v>n.b.</v>
      </c>
      <c r="M135" s="318" t="str">
        <f>+IF('[2]F-W1.028 Produkcja'!$B24&lt;&gt;"x","kein *",+IF(('[2]F-W1.028 Produkcja'!J24)="n.b.","n.b.",+'[2]F-W1.028 Produkcja'!J24))</f>
        <v>n.b.</v>
      </c>
      <c r="N135" s="318" t="str">
        <f>+IF('[2]F-W1.028 Produkcja'!$B24&lt;&gt;"x","kein *",+IF(('[2]F-W1.028 Produkcja'!K24)="n.b.","n.b.",+'[2]F-W1.028 Produkcja'!K24))</f>
        <v>n.b.</v>
      </c>
      <c r="O135" s="318" t="str">
        <f>+IF('[2]F-W1.028 Produkcja'!$B24&lt;&gt;"x","kein *",+IF(('[2]F-W1.028 Produkcja'!L24)="n.b.","n.b.",+'[2]F-W1.028 Produkcja'!L24))</f>
        <v>n.b.</v>
      </c>
      <c r="P135" s="318" t="str">
        <f>+IF('[2]F-W1.028 Produkcja'!$B24&lt;&gt;"x","kein *",+IF(('[2]F-W1.028 Produkcja'!M24)="n.b.","n.b.",+'[2]F-W1.028 Produkcja'!M24))</f>
        <v>n.b.</v>
      </c>
      <c r="Q135" s="318" t="str">
        <f>+IF('[2]F-W1.028 Produkcja'!$B24&lt;&gt;"x","kein *",+IF(('[2]F-W1.028 Produkcja'!N24)="n.b.","n.b.",+'[2]F-W1.028 Produkcja'!N24))</f>
        <v>n.b.</v>
      </c>
      <c r="R135" s="318" t="str">
        <f>+IF('[2]F-W1.028 Produkcja'!$B24&lt;&gt;"x","kein *",+IF(('[2]F-W1.028 Produkcja'!O24)="n.b.","n.b.",+'[2]F-W1.028 Produkcja'!O24))</f>
        <v>n.b.</v>
      </c>
      <c r="S135" s="318" t="str">
        <f>+IF('[2]F-W1.028 Produkcja'!$B24&lt;&gt;"x","kein *",+IF(('[2]F-W1.028 Produkcja'!P24)="n.b.","n.b.",+'[2]F-W1.028 Produkcja'!P24))</f>
        <v>n.b.</v>
      </c>
      <c r="T135" s="318"/>
      <c r="U135" s="318"/>
      <c r="V135" s="318"/>
      <c r="W135" s="318"/>
    </row>
    <row r="136" spans="4:23" x14ac:dyDescent="0.25">
      <c r="D136" s="316" t="str">
        <f>'[2]F-W1.028 Produkcja'!A25</f>
        <v>6.3.3</v>
      </c>
      <c r="E136" s="93" t="str">
        <f>+IF('[2]F-W1.028 Produkcja'!B25&lt;&gt;"x","kein *",+IF(ISERROR(AVERAGE('[2]F-W1.028 Produkcja'!G25:P25)),"n.b.",+MIN('[2]F-W1.028 Produkcja'!G25:P25)))</f>
        <v>kein *</v>
      </c>
      <c r="F136" s="93"/>
      <c r="G136" s="93"/>
      <c r="H136" s="93"/>
      <c r="I136" s="238"/>
      <c r="J136" s="318" t="str">
        <f>+IF('[2]F-W1.028 Produkcja'!$B25&lt;&gt;"x","kein *",+IF(('[2]F-W1.028 Produkcja'!G25)="n.b.","n.b.",+'[2]F-W1.028 Produkcja'!G25))</f>
        <v>kein *</v>
      </c>
      <c r="K136" s="318" t="str">
        <f>+IF('[2]F-W1.028 Produkcja'!$B25&lt;&gt;"x","kein *",+IF(('[2]F-W1.028 Produkcja'!H25)="n.b.","n.b.",+'[2]F-W1.028 Produkcja'!H25))</f>
        <v>kein *</v>
      </c>
      <c r="L136" s="318" t="str">
        <f>+IF('[2]F-W1.028 Produkcja'!$B25&lt;&gt;"x","kein *",+IF(('[2]F-W1.028 Produkcja'!I25)="n.b.","n.b.",+'[2]F-W1.028 Produkcja'!I25))</f>
        <v>kein *</v>
      </c>
      <c r="M136" s="318" t="str">
        <f>+IF('[2]F-W1.028 Produkcja'!$B25&lt;&gt;"x","kein *",+IF(('[2]F-W1.028 Produkcja'!J25)="n.b.","n.b.",+'[2]F-W1.028 Produkcja'!J25))</f>
        <v>kein *</v>
      </c>
      <c r="N136" s="318" t="str">
        <f>+IF('[2]F-W1.028 Produkcja'!$B25&lt;&gt;"x","kein *",+IF(('[2]F-W1.028 Produkcja'!K25)="n.b.","n.b.",+'[2]F-W1.028 Produkcja'!K25))</f>
        <v>kein *</v>
      </c>
      <c r="O136" s="318" t="str">
        <f>+IF('[2]F-W1.028 Produkcja'!$B25&lt;&gt;"x","kein *",+IF(('[2]F-W1.028 Produkcja'!L25)="n.b.","n.b.",+'[2]F-W1.028 Produkcja'!L25))</f>
        <v>kein *</v>
      </c>
      <c r="P136" s="318" t="str">
        <f>+IF('[2]F-W1.028 Produkcja'!$B25&lt;&gt;"x","kein *",+IF(('[2]F-W1.028 Produkcja'!M25)="n.b.","n.b.",+'[2]F-W1.028 Produkcja'!M25))</f>
        <v>kein *</v>
      </c>
      <c r="Q136" s="318" t="str">
        <f>+IF('[2]F-W1.028 Produkcja'!$B25&lt;&gt;"x","kein *",+IF(('[2]F-W1.028 Produkcja'!N25)="n.b.","n.b.",+'[2]F-W1.028 Produkcja'!N25))</f>
        <v>kein *</v>
      </c>
      <c r="R136" s="318" t="str">
        <f>+IF('[2]F-W1.028 Produkcja'!$B25&lt;&gt;"x","kein *",+IF(('[2]F-W1.028 Produkcja'!O25)="n.b.","n.b.",+'[2]F-W1.028 Produkcja'!O25))</f>
        <v>kein *</v>
      </c>
      <c r="S136" s="318" t="str">
        <f>+IF('[2]F-W1.028 Produkcja'!$B25&lt;&gt;"x","kein *",+IF(('[2]F-W1.028 Produkcja'!P25)="n.b.","n.b.",+'[2]F-W1.028 Produkcja'!P25))</f>
        <v>kein *</v>
      </c>
      <c r="T136" s="318"/>
      <c r="U136" s="318"/>
      <c r="V136" s="318"/>
      <c r="W136" s="318"/>
    </row>
    <row r="137" spans="4:23" x14ac:dyDescent="0.25">
      <c r="D137" s="316" t="str">
        <f>'[2]F-W1.028 Produkcja'!A26</f>
        <v>6.4</v>
      </c>
      <c r="E137" s="93"/>
      <c r="F137" s="93"/>
      <c r="G137" s="93"/>
      <c r="H137" s="93"/>
      <c r="I137" s="238"/>
    </row>
    <row r="138" spans="4:23" x14ac:dyDescent="0.25">
      <c r="D138" s="316" t="str">
        <f>'[2]F-W1.028 Produkcja'!A27</f>
        <v>6.4.1</v>
      </c>
      <c r="E138" s="93" t="str">
        <f>+IF('[2]F-W1.028 Produkcja'!B27&lt;&gt;"x","kein *",+IF(ISERROR(AVERAGE('[2]F-W1.028 Produkcja'!G27:P27)),"n.b.",+MIN('[2]F-W1.028 Produkcja'!G27:P27)))</f>
        <v>kein *</v>
      </c>
      <c r="F138" s="93"/>
      <c r="G138" s="93"/>
      <c r="H138" s="93"/>
      <c r="I138" s="238"/>
      <c r="J138" s="318" t="str">
        <f>+IF('[2]F-W1.028 Produkcja'!$B27&lt;&gt;"x","kein *",+IF(('[2]F-W1.028 Produkcja'!G27)="n.b.","n.b.",+'[2]F-W1.028 Produkcja'!G27))</f>
        <v>kein *</v>
      </c>
      <c r="K138" s="318" t="str">
        <f>+IF('[2]F-W1.028 Produkcja'!$B27&lt;&gt;"x","kein *",+IF(('[2]F-W1.028 Produkcja'!H27)="n.b.","n.b.",+'[2]F-W1.028 Produkcja'!H27))</f>
        <v>kein *</v>
      </c>
      <c r="L138" s="318" t="str">
        <f>+IF('[2]F-W1.028 Produkcja'!$B27&lt;&gt;"x","kein *",+IF(('[2]F-W1.028 Produkcja'!I27)="n.b.","n.b.",+'[2]F-W1.028 Produkcja'!I27))</f>
        <v>kein *</v>
      </c>
      <c r="M138" s="318" t="str">
        <f>+IF('[2]F-W1.028 Produkcja'!$B27&lt;&gt;"x","kein *",+IF(('[2]F-W1.028 Produkcja'!J27)="n.b.","n.b.",+'[2]F-W1.028 Produkcja'!J27))</f>
        <v>kein *</v>
      </c>
      <c r="N138" s="318" t="str">
        <f>+IF('[2]F-W1.028 Produkcja'!$B27&lt;&gt;"x","kein *",+IF(('[2]F-W1.028 Produkcja'!K27)="n.b.","n.b.",+'[2]F-W1.028 Produkcja'!K27))</f>
        <v>kein *</v>
      </c>
      <c r="O138" s="318" t="str">
        <f>+IF('[2]F-W1.028 Produkcja'!$B27&lt;&gt;"x","kein *",+IF(('[2]F-W1.028 Produkcja'!L27)="n.b.","n.b.",+'[2]F-W1.028 Produkcja'!L27))</f>
        <v>kein *</v>
      </c>
      <c r="P138" s="318" t="str">
        <f>+IF('[2]F-W1.028 Produkcja'!$B27&lt;&gt;"x","kein *",+IF(('[2]F-W1.028 Produkcja'!M27)="n.b.","n.b.",+'[2]F-W1.028 Produkcja'!M27))</f>
        <v>kein *</v>
      </c>
      <c r="Q138" s="318" t="str">
        <f>+IF('[2]F-W1.028 Produkcja'!$B27&lt;&gt;"x","kein *",+IF(('[2]F-W1.028 Produkcja'!N27)="n.b.","n.b.",+'[2]F-W1.028 Produkcja'!N27))</f>
        <v>kein *</v>
      </c>
      <c r="R138" s="318" t="str">
        <f>+IF('[2]F-W1.028 Produkcja'!$B27&lt;&gt;"x","kein *",+IF(('[2]F-W1.028 Produkcja'!O27)="n.b.","n.b.",+'[2]F-W1.028 Produkcja'!O27))</f>
        <v>kein *</v>
      </c>
      <c r="S138" s="318" t="str">
        <f>+IF('[2]F-W1.028 Produkcja'!$B27&lt;&gt;"x","kein *",+IF(('[2]F-W1.028 Produkcja'!P27)="n.b.","n.b.",+'[2]F-W1.028 Produkcja'!P27))</f>
        <v>kein *</v>
      </c>
      <c r="T138" s="318"/>
      <c r="U138" s="318"/>
      <c r="V138" s="318"/>
      <c r="W138" s="318"/>
    </row>
    <row r="139" spans="4:23" x14ac:dyDescent="0.25">
      <c r="D139" s="316" t="str">
        <f>'[2]F-W1.028 Produkcja'!A28</f>
        <v>6.4.2*</v>
      </c>
      <c r="E139" s="93" t="str">
        <f>+IF('[2]F-W1.028 Produkcja'!B28&lt;&gt;"x","kein *",+IF(ISERROR(AVERAGE('[2]F-W1.028 Produkcja'!G28:P28)),"n.b.",+MIN('[2]F-W1.028 Produkcja'!G28:P28)))</f>
        <v>n.b.</v>
      </c>
      <c r="F139" s="93"/>
      <c r="G139" s="93"/>
      <c r="H139" s="93"/>
      <c r="I139" s="238"/>
      <c r="J139" s="318" t="str">
        <f>+IF('[2]F-W1.028 Produkcja'!$B28&lt;&gt;"x","kein *",+IF(('[2]F-W1.028 Produkcja'!G28)="n.b.","n.b.",+'[2]F-W1.028 Produkcja'!G28))</f>
        <v>n.b.</v>
      </c>
      <c r="K139" s="318" t="str">
        <f>+IF('[2]F-W1.028 Produkcja'!$B28&lt;&gt;"x","kein *",+IF(('[2]F-W1.028 Produkcja'!H28)="n.b.","n.b.",+'[2]F-W1.028 Produkcja'!H28))</f>
        <v>n.b.</v>
      </c>
      <c r="L139" s="318" t="str">
        <f>+IF('[2]F-W1.028 Produkcja'!$B28&lt;&gt;"x","kein *",+IF(('[2]F-W1.028 Produkcja'!I28)="n.b.","n.b.",+'[2]F-W1.028 Produkcja'!I28))</f>
        <v>n.b.</v>
      </c>
      <c r="M139" s="318" t="str">
        <f>+IF('[2]F-W1.028 Produkcja'!$B28&lt;&gt;"x","kein *",+IF(('[2]F-W1.028 Produkcja'!J28)="n.b.","n.b.",+'[2]F-W1.028 Produkcja'!J28))</f>
        <v>n.b.</v>
      </c>
      <c r="N139" s="318" t="str">
        <f>+IF('[2]F-W1.028 Produkcja'!$B28&lt;&gt;"x","kein *",+IF(('[2]F-W1.028 Produkcja'!K28)="n.b.","n.b.",+'[2]F-W1.028 Produkcja'!K28))</f>
        <v>n.b.</v>
      </c>
      <c r="O139" s="318" t="str">
        <f>+IF('[2]F-W1.028 Produkcja'!$B28&lt;&gt;"x","kein *",+IF(('[2]F-W1.028 Produkcja'!L28)="n.b.","n.b.",+'[2]F-W1.028 Produkcja'!L28))</f>
        <v>n.b.</v>
      </c>
      <c r="P139" s="318" t="str">
        <f>+IF('[2]F-W1.028 Produkcja'!$B28&lt;&gt;"x","kein *",+IF(('[2]F-W1.028 Produkcja'!M28)="n.b.","n.b.",+'[2]F-W1.028 Produkcja'!M28))</f>
        <v>n.b.</v>
      </c>
      <c r="Q139" s="318" t="str">
        <f>+IF('[2]F-W1.028 Produkcja'!$B28&lt;&gt;"x","kein *",+IF(('[2]F-W1.028 Produkcja'!N28)="n.b.","n.b.",+'[2]F-W1.028 Produkcja'!N28))</f>
        <v>n.b.</v>
      </c>
      <c r="R139" s="318" t="str">
        <f>+IF('[2]F-W1.028 Produkcja'!$B28&lt;&gt;"x","kein *",+IF(('[2]F-W1.028 Produkcja'!O28)="n.b.","n.b.",+'[2]F-W1.028 Produkcja'!O28))</f>
        <v>n.b.</v>
      </c>
      <c r="S139" s="318" t="str">
        <f>+IF('[2]F-W1.028 Produkcja'!$B28&lt;&gt;"x","kein *",+IF(('[2]F-W1.028 Produkcja'!P28)="n.b.","n.b.",+'[2]F-W1.028 Produkcja'!P28))</f>
        <v>n.b.</v>
      </c>
      <c r="T139" s="318"/>
      <c r="U139" s="318"/>
      <c r="V139" s="318"/>
      <c r="W139" s="318"/>
    </row>
    <row r="140" spans="4:23" x14ac:dyDescent="0.25">
      <c r="D140" s="316" t="str">
        <f>'[2]F-W1.028 Produkcja'!A29</f>
        <v>6.4.3</v>
      </c>
      <c r="E140" s="93" t="str">
        <f>+IF('[2]F-W1.028 Produkcja'!B29&lt;&gt;"x","kein *",+IF(ISERROR(AVERAGE('[2]F-W1.028 Produkcja'!G29:P29)),"n.b.",+MIN('[2]F-W1.028 Produkcja'!G29:P29)))</f>
        <v>kein *</v>
      </c>
      <c r="F140" s="93"/>
      <c r="G140" s="93"/>
      <c r="H140" s="93"/>
      <c r="I140" s="238"/>
      <c r="J140" s="318" t="str">
        <f>+IF('[2]F-W1.028 Produkcja'!$B29&lt;&gt;"x","kein *",+IF(('[2]F-W1.028 Produkcja'!G29)="n.b.","n.b.",+'[2]F-W1.028 Produkcja'!G29))</f>
        <v>kein *</v>
      </c>
      <c r="K140" s="318" t="str">
        <f>+IF('[2]F-W1.028 Produkcja'!$B29&lt;&gt;"x","kein *",+IF(('[2]F-W1.028 Produkcja'!H29)="n.b.","n.b.",+'[2]F-W1.028 Produkcja'!H29))</f>
        <v>kein *</v>
      </c>
      <c r="L140" s="318" t="str">
        <f>+IF('[2]F-W1.028 Produkcja'!$B29&lt;&gt;"x","kein *",+IF(('[2]F-W1.028 Produkcja'!I29)="n.b.","n.b.",+'[2]F-W1.028 Produkcja'!I29))</f>
        <v>kein *</v>
      </c>
      <c r="M140" s="318" t="str">
        <f>+IF('[2]F-W1.028 Produkcja'!$B29&lt;&gt;"x","kein *",+IF(('[2]F-W1.028 Produkcja'!J29)="n.b.","n.b.",+'[2]F-W1.028 Produkcja'!J29))</f>
        <v>kein *</v>
      </c>
      <c r="N140" s="318" t="str">
        <f>+IF('[2]F-W1.028 Produkcja'!$B29&lt;&gt;"x","kein *",+IF(('[2]F-W1.028 Produkcja'!K29)="n.b.","n.b.",+'[2]F-W1.028 Produkcja'!K29))</f>
        <v>kein *</v>
      </c>
      <c r="O140" s="318" t="str">
        <f>+IF('[2]F-W1.028 Produkcja'!$B29&lt;&gt;"x","kein *",+IF(('[2]F-W1.028 Produkcja'!L29)="n.b.","n.b.",+'[2]F-W1.028 Produkcja'!L29))</f>
        <v>kein *</v>
      </c>
      <c r="P140" s="318" t="str">
        <f>+IF('[2]F-W1.028 Produkcja'!$B29&lt;&gt;"x","kein *",+IF(('[2]F-W1.028 Produkcja'!M29)="n.b.","n.b.",+'[2]F-W1.028 Produkcja'!M29))</f>
        <v>kein *</v>
      </c>
      <c r="Q140" s="318" t="str">
        <f>+IF('[2]F-W1.028 Produkcja'!$B29&lt;&gt;"x","kein *",+IF(('[2]F-W1.028 Produkcja'!N29)="n.b.","n.b.",+'[2]F-W1.028 Produkcja'!N29))</f>
        <v>kein *</v>
      </c>
      <c r="R140" s="318" t="str">
        <f>+IF('[2]F-W1.028 Produkcja'!$B29&lt;&gt;"x","kein *",+IF(('[2]F-W1.028 Produkcja'!O29)="n.b.","n.b.",+'[2]F-W1.028 Produkcja'!O29))</f>
        <v>kein *</v>
      </c>
      <c r="S140" s="318" t="str">
        <f>+IF('[2]F-W1.028 Produkcja'!$B29&lt;&gt;"x","kein *",+IF(('[2]F-W1.028 Produkcja'!P29)="n.b.","n.b.",+'[2]F-W1.028 Produkcja'!P29))</f>
        <v>kein *</v>
      </c>
      <c r="T140" s="318"/>
      <c r="U140" s="318"/>
      <c r="V140" s="318"/>
      <c r="W140" s="318"/>
    </row>
    <row r="141" spans="4:23" x14ac:dyDescent="0.25">
      <c r="D141" s="316" t="str">
        <f>'[2]F-W1.028 Produkcja'!A30</f>
        <v>6.4.4</v>
      </c>
      <c r="E141" s="93" t="str">
        <f>+IF('[2]F-W1.028 Produkcja'!B30&lt;&gt;"x","kein *",+IF(ISERROR(AVERAGE('[2]F-W1.028 Produkcja'!G30:P30)),"n.b.",+MIN('[2]F-W1.028 Produkcja'!G30:P30)))</f>
        <v>kein *</v>
      </c>
      <c r="F141" s="93"/>
      <c r="G141" s="93"/>
      <c r="H141" s="93"/>
      <c r="I141" s="238"/>
      <c r="J141" s="318" t="str">
        <f>+IF('[2]F-W1.028 Produkcja'!$B30&lt;&gt;"x","kein *",+IF(('[2]F-W1.028 Produkcja'!G30)="n.b.","n.b.",+'[2]F-W1.028 Produkcja'!G30))</f>
        <v>kein *</v>
      </c>
      <c r="K141" s="318" t="str">
        <f>+IF('[2]F-W1.028 Produkcja'!$B30&lt;&gt;"x","kein *",+IF(('[2]F-W1.028 Produkcja'!H30)="n.b.","n.b.",+'[2]F-W1.028 Produkcja'!H30))</f>
        <v>kein *</v>
      </c>
      <c r="L141" s="318" t="str">
        <f>+IF('[2]F-W1.028 Produkcja'!$B30&lt;&gt;"x","kein *",+IF(('[2]F-W1.028 Produkcja'!I30)="n.b.","n.b.",+'[2]F-W1.028 Produkcja'!I30))</f>
        <v>kein *</v>
      </c>
      <c r="M141" s="318" t="str">
        <f>+IF('[2]F-W1.028 Produkcja'!$B30&lt;&gt;"x","kein *",+IF(('[2]F-W1.028 Produkcja'!J30)="n.b.","n.b.",+'[2]F-W1.028 Produkcja'!J30))</f>
        <v>kein *</v>
      </c>
      <c r="N141" s="318" t="str">
        <f>+IF('[2]F-W1.028 Produkcja'!$B30&lt;&gt;"x","kein *",+IF(('[2]F-W1.028 Produkcja'!K30)="n.b.","n.b.",+'[2]F-W1.028 Produkcja'!K30))</f>
        <v>kein *</v>
      </c>
      <c r="O141" s="318" t="str">
        <f>+IF('[2]F-W1.028 Produkcja'!$B30&lt;&gt;"x","kein *",+IF(('[2]F-W1.028 Produkcja'!L30)="n.b.","n.b.",+'[2]F-W1.028 Produkcja'!L30))</f>
        <v>kein *</v>
      </c>
      <c r="P141" s="318" t="str">
        <f>+IF('[2]F-W1.028 Produkcja'!$B30&lt;&gt;"x","kein *",+IF(('[2]F-W1.028 Produkcja'!M30)="n.b.","n.b.",+'[2]F-W1.028 Produkcja'!M30))</f>
        <v>kein *</v>
      </c>
      <c r="Q141" s="318" t="str">
        <f>+IF('[2]F-W1.028 Produkcja'!$B30&lt;&gt;"x","kein *",+IF(('[2]F-W1.028 Produkcja'!N30)="n.b.","n.b.",+'[2]F-W1.028 Produkcja'!N30))</f>
        <v>kein *</v>
      </c>
      <c r="R141" s="318" t="str">
        <f>+IF('[2]F-W1.028 Produkcja'!$B30&lt;&gt;"x","kein *",+IF(('[2]F-W1.028 Produkcja'!O30)="n.b.","n.b.",+'[2]F-W1.028 Produkcja'!O30))</f>
        <v>kein *</v>
      </c>
      <c r="S141" s="318" t="str">
        <f>+IF('[2]F-W1.028 Produkcja'!$B30&lt;&gt;"x","kein *",+IF(('[2]F-W1.028 Produkcja'!P30)="n.b.","n.b.",+'[2]F-W1.028 Produkcja'!P30))</f>
        <v>kein *</v>
      </c>
      <c r="T141" s="318"/>
      <c r="U141" s="318"/>
      <c r="V141" s="318"/>
      <c r="W141" s="318"/>
    </row>
    <row r="142" spans="4:23" x14ac:dyDescent="0.25">
      <c r="D142" s="316" t="str">
        <f>'[2]F-W1.028 Produkcja'!A31</f>
        <v>6.5</v>
      </c>
      <c r="E142" s="93"/>
      <c r="F142" s="93"/>
      <c r="G142" s="93"/>
      <c r="H142" s="93"/>
      <c r="I142" s="238"/>
    </row>
    <row r="143" spans="4:23" x14ac:dyDescent="0.25">
      <c r="D143" s="316" t="str">
        <f>'[2]F-W1.028 Produkcja'!A32</f>
        <v>6.5.1</v>
      </c>
      <c r="E143" s="93" t="str">
        <f>+IF('[2]F-W1.028 Produkcja'!B32&lt;&gt;"x","kein *",+IF(ISERROR(AVERAGE('[2]F-W1.028 Produkcja'!G32:P32)),"n.b.",+MIN('[2]F-W1.028 Produkcja'!G32:P32)))</f>
        <v>kein *</v>
      </c>
      <c r="F143" s="93"/>
      <c r="G143" s="93"/>
      <c r="H143" s="93"/>
      <c r="I143" s="238"/>
      <c r="J143" s="318" t="str">
        <f>+IF('[2]F-W1.028 Produkcja'!$B32&lt;&gt;"x","kein *",+IF(('[2]F-W1.028 Produkcja'!G32)="n.b.","n.b.",+'[2]F-W1.028 Produkcja'!G32))</f>
        <v>kein *</v>
      </c>
      <c r="K143" s="318" t="str">
        <f>+IF('[2]F-W1.028 Produkcja'!$B32&lt;&gt;"x","kein *",+IF(('[2]F-W1.028 Produkcja'!H32)="n.b.","n.b.",+'[2]F-W1.028 Produkcja'!H32))</f>
        <v>kein *</v>
      </c>
      <c r="L143" s="318" t="str">
        <f>+IF('[2]F-W1.028 Produkcja'!$B32&lt;&gt;"x","kein *",+IF(('[2]F-W1.028 Produkcja'!I32)="n.b.","n.b.",+'[2]F-W1.028 Produkcja'!I32))</f>
        <v>kein *</v>
      </c>
      <c r="M143" s="318" t="str">
        <f>+IF('[2]F-W1.028 Produkcja'!$B32&lt;&gt;"x","kein *",+IF(('[2]F-W1.028 Produkcja'!J32)="n.b.","n.b.",+'[2]F-W1.028 Produkcja'!J32))</f>
        <v>kein *</v>
      </c>
      <c r="N143" s="318" t="str">
        <f>+IF('[2]F-W1.028 Produkcja'!$B32&lt;&gt;"x","kein *",+IF(('[2]F-W1.028 Produkcja'!K32)="n.b.","n.b.",+'[2]F-W1.028 Produkcja'!K32))</f>
        <v>kein *</v>
      </c>
      <c r="O143" s="318" t="str">
        <f>+IF('[2]F-W1.028 Produkcja'!$B32&lt;&gt;"x","kein *",+IF(('[2]F-W1.028 Produkcja'!L32)="n.b.","n.b.",+'[2]F-W1.028 Produkcja'!L32))</f>
        <v>kein *</v>
      </c>
      <c r="P143" s="318" t="str">
        <f>+IF('[2]F-W1.028 Produkcja'!$B32&lt;&gt;"x","kein *",+IF(('[2]F-W1.028 Produkcja'!M32)="n.b.","n.b.",+'[2]F-W1.028 Produkcja'!M32))</f>
        <v>kein *</v>
      </c>
      <c r="Q143" s="318" t="str">
        <f>+IF('[2]F-W1.028 Produkcja'!$B32&lt;&gt;"x","kein *",+IF(('[2]F-W1.028 Produkcja'!N32)="n.b.","n.b.",+'[2]F-W1.028 Produkcja'!N32))</f>
        <v>kein *</v>
      </c>
      <c r="R143" s="318" t="str">
        <f>+IF('[2]F-W1.028 Produkcja'!$B32&lt;&gt;"x","kein *",+IF(('[2]F-W1.028 Produkcja'!O32)="n.b.","n.b.",+'[2]F-W1.028 Produkcja'!O32))</f>
        <v>kein *</v>
      </c>
      <c r="S143" s="318" t="str">
        <f>+IF('[2]F-W1.028 Produkcja'!$B32&lt;&gt;"x","kein *",+IF(('[2]F-W1.028 Produkcja'!P32)="n.b.","n.b.",+'[2]F-W1.028 Produkcja'!P32))</f>
        <v>kein *</v>
      </c>
      <c r="T143" s="318"/>
      <c r="U143" s="318"/>
      <c r="V143" s="318"/>
      <c r="W143" s="318"/>
    </row>
    <row r="144" spans="4:23" x14ac:dyDescent="0.25">
      <c r="D144" s="316" t="str">
        <f>'[2]F-W1.028 Produkcja'!A33</f>
        <v>6.5.2</v>
      </c>
      <c r="E144" s="93" t="str">
        <f>+IF('[2]F-W1.028 Produkcja'!B33&lt;&gt;"x","kein *",+IF(ISERROR(AVERAGE('[2]F-W1.028 Produkcja'!G33:P33)),"n.b.",+MIN('[2]F-W1.028 Produkcja'!G33:P33)))</f>
        <v>kein *</v>
      </c>
      <c r="F144" s="93"/>
      <c r="G144" s="93"/>
      <c r="H144" s="93"/>
      <c r="I144" s="238"/>
      <c r="J144" s="318" t="str">
        <f>+IF('[2]F-W1.028 Produkcja'!$B33&lt;&gt;"x","kein *",+IF(('[2]F-W1.028 Produkcja'!G33)="n.b.","n.b.",+'[2]F-W1.028 Produkcja'!G33))</f>
        <v>kein *</v>
      </c>
      <c r="K144" s="318" t="str">
        <f>+IF('[2]F-W1.028 Produkcja'!$B33&lt;&gt;"x","kein *",+IF(('[2]F-W1.028 Produkcja'!H33)="n.b.","n.b.",+'[2]F-W1.028 Produkcja'!H33))</f>
        <v>kein *</v>
      </c>
      <c r="L144" s="318" t="str">
        <f>+IF('[2]F-W1.028 Produkcja'!$B33&lt;&gt;"x","kein *",+IF(('[2]F-W1.028 Produkcja'!I33)="n.b.","n.b.",+'[2]F-W1.028 Produkcja'!I33))</f>
        <v>kein *</v>
      </c>
      <c r="M144" s="318" t="str">
        <f>+IF('[2]F-W1.028 Produkcja'!$B33&lt;&gt;"x","kein *",+IF(('[2]F-W1.028 Produkcja'!J33)="n.b.","n.b.",+'[2]F-W1.028 Produkcja'!J33))</f>
        <v>kein *</v>
      </c>
      <c r="N144" s="318" t="str">
        <f>+IF('[2]F-W1.028 Produkcja'!$B33&lt;&gt;"x","kein *",+IF(('[2]F-W1.028 Produkcja'!K33)="n.b.","n.b.",+'[2]F-W1.028 Produkcja'!K33))</f>
        <v>kein *</v>
      </c>
      <c r="O144" s="318" t="str">
        <f>+IF('[2]F-W1.028 Produkcja'!$B33&lt;&gt;"x","kein *",+IF(('[2]F-W1.028 Produkcja'!L33)="n.b.","n.b.",+'[2]F-W1.028 Produkcja'!L33))</f>
        <v>kein *</v>
      </c>
      <c r="P144" s="318" t="str">
        <f>+IF('[2]F-W1.028 Produkcja'!$B33&lt;&gt;"x","kein *",+IF(('[2]F-W1.028 Produkcja'!M33)="n.b.","n.b.",+'[2]F-W1.028 Produkcja'!M33))</f>
        <v>kein *</v>
      </c>
      <c r="Q144" s="318" t="str">
        <f>+IF('[2]F-W1.028 Produkcja'!$B33&lt;&gt;"x","kein *",+IF(('[2]F-W1.028 Produkcja'!N33)="n.b.","n.b.",+'[2]F-W1.028 Produkcja'!N33))</f>
        <v>kein *</v>
      </c>
      <c r="R144" s="318" t="str">
        <f>+IF('[2]F-W1.028 Produkcja'!$B33&lt;&gt;"x","kein *",+IF(('[2]F-W1.028 Produkcja'!O33)="n.b.","n.b.",+'[2]F-W1.028 Produkcja'!O33))</f>
        <v>kein *</v>
      </c>
      <c r="S144" s="318" t="str">
        <f>+IF('[2]F-W1.028 Produkcja'!$B33&lt;&gt;"x","kein *",+IF(('[2]F-W1.028 Produkcja'!P33)="n.b.","n.b.",+'[2]F-W1.028 Produkcja'!P33))</f>
        <v>kein *</v>
      </c>
      <c r="T144" s="318"/>
      <c r="U144" s="318"/>
      <c r="V144" s="318"/>
      <c r="W144" s="318"/>
    </row>
    <row r="145" spans="4:27" x14ac:dyDescent="0.25">
      <c r="D145" s="316" t="str">
        <f>'[2]F-W1.028 Produkcja'!A34</f>
        <v>6.5.3*</v>
      </c>
      <c r="E145" s="93" t="str">
        <f>+IF('[2]F-W1.028 Produkcja'!B34&lt;&gt;"x","kein *",+IF(ISERROR(AVERAGE('[2]F-W1.028 Produkcja'!G34:P34)),"n.b.",+MIN('[2]F-W1.028 Produkcja'!G34:P34)))</f>
        <v>n.b.</v>
      </c>
      <c r="F145" s="93"/>
      <c r="G145" s="93"/>
      <c r="H145" s="93"/>
      <c r="I145" s="238"/>
      <c r="J145" s="318" t="str">
        <f>+IF('[2]F-W1.028 Produkcja'!$B34&lt;&gt;"x","kein *",+IF(('[2]F-W1.028 Produkcja'!G34)="n.b.","n.b.",+'[2]F-W1.028 Produkcja'!G34))</f>
        <v>n.b.</v>
      </c>
      <c r="K145" s="318" t="str">
        <f>+IF('[2]F-W1.028 Produkcja'!$B34&lt;&gt;"x","kein *",+IF(('[2]F-W1.028 Produkcja'!H34)="n.b.","n.b.",+'[2]F-W1.028 Produkcja'!H34))</f>
        <v>n.b.</v>
      </c>
      <c r="L145" s="318" t="str">
        <f>+IF('[2]F-W1.028 Produkcja'!$B34&lt;&gt;"x","kein *",+IF(('[2]F-W1.028 Produkcja'!I34)="n.b.","n.b.",+'[2]F-W1.028 Produkcja'!I34))</f>
        <v>n.b.</v>
      </c>
      <c r="M145" s="318" t="str">
        <f>+IF('[2]F-W1.028 Produkcja'!$B34&lt;&gt;"x","kein *",+IF(('[2]F-W1.028 Produkcja'!J34)="n.b.","n.b.",+'[2]F-W1.028 Produkcja'!J34))</f>
        <v>n.b.</v>
      </c>
      <c r="N145" s="318" t="str">
        <f>+IF('[2]F-W1.028 Produkcja'!$B34&lt;&gt;"x","kein *",+IF(('[2]F-W1.028 Produkcja'!K34)="n.b.","n.b.",+'[2]F-W1.028 Produkcja'!K34))</f>
        <v>n.b.</v>
      </c>
      <c r="O145" s="318" t="str">
        <f>+IF('[2]F-W1.028 Produkcja'!$B34&lt;&gt;"x","kein *",+IF(('[2]F-W1.028 Produkcja'!L34)="n.b.","n.b.",+'[2]F-W1.028 Produkcja'!L34))</f>
        <v>n.b.</v>
      </c>
      <c r="P145" s="318" t="str">
        <f>+IF('[2]F-W1.028 Produkcja'!$B34&lt;&gt;"x","kein *",+IF(('[2]F-W1.028 Produkcja'!M34)="n.b.","n.b.",+'[2]F-W1.028 Produkcja'!M34))</f>
        <v>n.b.</v>
      </c>
      <c r="Q145" s="318" t="str">
        <f>+IF('[2]F-W1.028 Produkcja'!$B34&lt;&gt;"x","kein *",+IF(('[2]F-W1.028 Produkcja'!N34)="n.b.","n.b.",+'[2]F-W1.028 Produkcja'!N34))</f>
        <v>n.b.</v>
      </c>
      <c r="R145" s="318" t="str">
        <f>+IF('[2]F-W1.028 Produkcja'!$B34&lt;&gt;"x","kein *",+IF(('[2]F-W1.028 Produkcja'!O34)="n.b.","n.b.",+'[2]F-W1.028 Produkcja'!O34))</f>
        <v>n.b.</v>
      </c>
      <c r="S145" s="318" t="str">
        <f>+IF('[2]F-W1.028 Produkcja'!$B34&lt;&gt;"x","kein *",+IF(('[2]F-W1.028 Produkcja'!P34)="n.b.","n.b.",+'[2]F-W1.028 Produkcja'!P34))</f>
        <v>n.b.</v>
      </c>
      <c r="T145" s="318"/>
      <c r="U145" s="318"/>
      <c r="V145" s="318"/>
      <c r="W145" s="318"/>
    </row>
    <row r="146" spans="4:27" x14ac:dyDescent="0.25">
      <c r="D146" s="316" t="str">
        <f>'[2]F-W1.028 Produkcja'!A35</f>
        <v>6.5.4*</v>
      </c>
      <c r="E146" s="93" t="str">
        <f>+IF('[2]F-W1.028 Produkcja'!B35&lt;&gt;"x","kein *",+IF(ISERROR(AVERAGE('[2]F-W1.028 Produkcja'!G35:P35)),"n.b.",+MIN('[2]F-W1.028 Produkcja'!G35:P35)))</f>
        <v>n.b.</v>
      </c>
      <c r="F146" s="93"/>
      <c r="G146" s="93"/>
      <c r="H146" s="93"/>
      <c r="I146" s="238"/>
      <c r="J146" s="318" t="str">
        <f>+IF('[2]F-W1.028 Produkcja'!$B35&lt;&gt;"x","kein *",+IF(('[2]F-W1.028 Produkcja'!G35)="n.b.","n.b.",+'[2]F-W1.028 Produkcja'!G35))</f>
        <v>n.b.</v>
      </c>
      <c r="K146" s="318" t="str">
        <f>+IF('[2]F-W1.028 Produkcja'!$B35&lt;&gt;"x","kein *",+IF(('[2]F-W1.028 Produkcja'!H35)="n.b.","n.b.",+'[2]F-W1.028 Produkcja'!H35))</f>
        <v>n.b.</v>
      </c>
      <c r="L146" s="318" t="str">
        <f>+IF('[2]F-W1.028 Produkcja'!$B35&lt;&gt;"x","kein *",+IF(('[2]F-W1.028 Produkcja'!I35)="n.b.","n.b.",+'[2]F-W1.028 Produkcja'!I35))</f>
        <v>n.b.</v>
      </c>
      <c r="M146" s="318" t="str">
        <f>+IF('[2]F-W1.028 Produkcja'!$B35&lt;&gt;"x","kein *",+IF(('[2]F-W1.028 Produkcja'!J35)="n.b.","n.b.",+'[2]F-W1.028 Produkcja'!J35))</f>
        <v>n.b.</v>
      </c>
      <c r="N146" s="318" t="str">
        <f>+IF('[2]F-W1.028 Produkcja'!$B35&lt;&gt;"x","kein *",+IF(('[2]F-W1.028 Produkcja'!K35)="n.b.","n.b.",+'[2]F-W1.028 Produkcja'!K35))</f>
        <v>n.b.</v>
      </c>
      <c r="O146" s="318" t="str">
        <f>+IF('[2]F-W1.028 Produkcja'!$B35&lt;&gt;"x","kein *",+IF(('[2]F-W1.028 Produkcja'!L35)="n.b.","n.b.",+'[2]F-W1.028 Produkcja'!L35))</f>
        <v>n.b.</v>
      </c>
      <c r="P146" s="318" t="str">
        <f>+IF('[2]F-W1.028 Produkcja'!$B35&lt;&gt;"x","kein *",+IF(('[2]F-W1.028 Produkcja'!M35)="n.b.","n.b.",+'[2]F-W1.028 Produkcja'!M35))</f>
        <v>n.b.</v>
      </c>
      <c r="Q146" s="318" t="str">
        <f>+IF('[2]F-W1.028 Produkcja'!$B35&lt;&gt;"x","kein *",+IF(('[2]F-W1.028 Produkcja'!N35)="n.b.","n.b.",+'[2]F-W1.028 Produkcja'!N35))</f>
        <v>n.b.</v>
      </c>
      <c r="R146" s="318" t="str">
        <f>+IF('[2]F-W1.028 Produkcja'!$B35&lt;&gt;"x","kein *",+IF(('[2]F-W1.028 Produkcja'!O35)="n.b.","n.b.",+'[2]F-W1.028 Produkcja'!O35))</f>
        <v>n.b.</v>
      </c>
      <c r="S146" s="318" t="str">
        <f>+IF('[2]F-W1.028 Produkcja'!$B35&lt;&gt;"x","kein *",+IF(('[2]F-W1.028 Produkcja'!P35)="n.b.","n.b.",+'[2]F-W1.028 Produkcja'!P35))</f>
        <v>n.b.</v>
      </c>
      <c r="T146" s="318"/>
      <c r="U146" s="318"/>
      <c r="V146" s="318"/>
      <c r="W146" s="318"/>
    </row>
    <row r="147" spans="4:27" x14ac:dyDescent="0.25">
      <c r="D147" s="316" t="str">
        <f>'[2]F-W1.028 Produkcja'!A36</f>
        <v>6.6</v>
      </c>
      <c r="E147" s="93"/>
      <c r="F147" s="93"/>
      <c r="G147" s="93"/>
      <c r="H147" s="93"/>
      <c r="I147" s="238"/>
    </row>
    <row r="148" spans="4:27" x14ac:dyDescent="0.25">
      <c r="D148" s="316" t="str">
        <f>'[2]F-W1.028 Produkcja'!A37</f>
        <v>6.6.1*</v>
      </c>
      <c r="E148" s="93" t="str">
        <f>+IF('[2]F-W1.028 Produkcja'!B37&lt;&gt;"x","kein *",+IF(ISERROR(AVERAGE('[2]F-W1.028 Produkcja'!G37:P37)),"n.b.",+MIN('[2]F-W1.028 Produkcja'!G37:P37)))</f>
        <v>n.b.</v>
      </c>
      <c r="F148" s="93"/>
      <c r="G148" s="93"/>
      <c r="H148" s="93"/>
      <c r="I148" s="238"/>
      <c r="J148" s="318" t="str">
        <f>+IF('[2]F-W1.028 Produkcja'!$B37&lt;&gt;"x","kein *",+IF(('[2]F-W1.028 Produkcja'!G37)="n.b.","n.b.",+'[2]F-W1.028 Produkcja'!G37))</f>
        <v>n.b.</v>
      </c>
      <c r="K148" s="318" t="str">
        <f>+IF('[2]F-W1.028 Produkcja'!$B37&lt;&gt;"x","kein *",+IF(('[2]F-W1.028 Produkcja'!H37)="n.b.","n.b.",+'[2]F-W1.028 Produkcja'!H37))</f>
        <v>n.b.</v>
      </c>
      <c r="L148" s="318" t="str">
        <f>+IF('[2]F-W1.028 Produkcja'!$B37&lt;&gt;"x","kein *",+IF(('[2]F-W1.028 Produkcja'!I37)="n.b.","n.b.",+'[2]F-W1.028 Produkcja'!I37))</f>
        <v>n.b.</v>
      </c>
      <c r="M148" s="318" t="str">
        <f>+IF('[2]F-W1.028 Produkcja'!$B37&lt;&gt;"x","kein *",+IF(('[2]F-W1.028 Produkcja'!J37)="n.b.","n.b.",+'[2]F-W1.028 Produkcja'!J37))</f>
        <v>n.b.</v>
      </c>
      <c r="N148" s="318" t="str">
        <f>+IF('[2]F-W1.028 Produkcja'!$B37&lt;&gt;"x","kein *",+IF(('[2]F-W1.028 Produkcja'!K37)="n.b.","n.b.",+'[2]F-W1.028 Produkcja'!K37))</f>
        <v>n.b.</v>
      </c>
      <c r="O148" s="318" t="str">
        <f>+IF('[2]F-W1.028 Produkcja'!$B37&lt;&gt;"x","kein *",+IF(('[2]F-W1.028 Produkcja'!L37)="n.b.","n.b.",+'[2]F-W1.028 Produkcja'!L37))</f>
        <v>n.b.</v>
      </c>
      <c r="P148" s="318" t="str">
        <f>+IF('[2]F-W1.028 Produkcja'!$B37&lt;&gt;"x","kein *",+IF(('[2]F-W1.028 Produkcja'!M37)="n.b.","n.b.",+'[2]F-W1.028 Produkcja'!M37))</f>
        <v>n.b.</v>
      </c>
      <c r="Q148" s="318" t="str">
        <f>+IF('[2]F-W1.028 Produkcja'!$B37&lt;&gt;"x","kein *",+IF(('[2]F-W1.028 Produkcja'!N37)="n.b.","n.b.",+'[2]F-W1.028 Produkcja'!N37))</f>
        <v>n.b.</v>
      </c>
      <c r="R148" s="318" t="str">
        <f>+IF('[2]F-W1.028 Produkcja'!$B37&lt;&gt;"x","kein *",+IF(('[2]F-W1.028 Produkcja'!O37)="n.b.","n.b.",+'[2]F-W1.028 Produkcja'!O37))</f>
        <v>n.b.</v>
      </c>
      <c r="S148" s="318" t="str">
        <f>+IF('[2]F-W1.028 Produkcja'!$B37&lt;&gt;"x","kein *",+IF(('[2]F-W1.028 Produkcja'!P37)="n.b.","n.b.",+'[2]F-W1.028 Produkcja'!P37))</f>
        <v>n.b.</v>
      </c>
      <c r="T148" s="318"/>
      <c r="U148" s="318"/>
      <c r="V148" s="318"/>
      <c r="W148" s="318"/>
    </row>
    <row r="149" spans="4:27" x14ac:dyDescent="0.25">
      <c r="D149" s="316" t="str">
        <f>'[2]F-W1.028 Produkcja'!A38</f>
        <v>6.6.2</v>
      </c>
      <c r="E149" s="93" t="str">
        <f>+IF('[2]F-W1.028 Produkcja'!B38&lt;&gt;"x","kein *",+IF(ISERROR(AVERAGE('[2]F-W1.028 Produkcja'!G38:P38)),"n.b.",+MIN('[2]F-W1.028 Produkcja'!G38:P38)))</f>
        <v>kein *</v>
      </c>
      <c r="F149" s="93"/>
      <c r="G149" s="93"/>
      <c r="H149" s="93"/>
      <c r="I149" s="238"/>
      <c r="J149" s="318" t="str">
        <f>+IF('[2]F-W1.028 Produkcja'!$B38&lt;&gt;"x","kein *",+IF(('[2]F-W1.028 Produkcja'!G38)="n.b.","n.b.",+'[2]F-W1.028 Produkcja'!G38))</f>
        <v>kein *</v>
      </c>
      <c r="K149" s="318" t="str">
        <f>+IF('[2]F-W1.028 Produkcja'!$B38&lt;&gt;"x","kein *",+IF(('[2]F-W1.028 Produkcja'!H38)="n.b.","n.b.",+'[2]F-W1.028 Produkcja'!H38))</f>
        <v>kein *</v>
      </c>
      <c r="L149" s="318" t="str">
        <f>+IF('[2]F-W1.028 Produkcja'!$B38&lt;&gt;"x","kein *",+IF(('[2]F-W1.028 Produkcja'!I38)="n.b.","n.b.",+'[2]F-W1.028 Produkcja'!I38))</f>
        <v>kein *</v>
      </c>
      <c r="M149" s="318" t="str">
        <f>+IF('[2]F-W1.028 Produkcja'!$B38&lt;&gt;"x","kein *",+IF(('[2]F-W1.028 Produkcja'!J38)="n.b.","n.b.",+'[2]F-W1.028 Produkcja'!J38))</f>
        <v>kein *</v>
      </c>
      <c r="N149" s="318" t="str">
        <f>+IF('[2]F-W1.028 Produkcja'!$B38&lt;&gt;"x","kein *",+IF(('[2]F-W1.028 Produkcja'!K38)="n.b.","n.b.",+'[2]F-W1.028 Produkcja'!K38))</f>
        <v>kein *</v>
      </c>
      <c r="O149" s="318" t="str">
        <f>+IF('[2]F-W1.028 Produkcja'!$B38&lt;&gt;"x","kein *",+IF(('[2]F-W1.028 Produkcja'!L38)="n.b.","n.b.",+'[2]F-W1.028 Produkcja'!L38))</f>
        <v>kein *</v>
      </c>
      <c r="P149" s="318" t="str">
        <f>+IF('[2]F-W1.028 Produkcja'!$B38&lt;&gt;"x","kein *",+IF(('[2]F-W1.028 Produkcja'!M38)="n.b.","n.b.",+'[2]F-W1.028 Produkcja'!M38))</f>
        <v>kein *</v>
      </c>
      <c r="Q149" s="318" t="str">
        <f>+IF('[2]F-W1.028 Produkcja'!$B38&lt;&gt;"x","kein *",+IF(('[2]F-W1.028 Produkcja'!N38)="n.b.","n.b.",+'[2]F-W1.028 Produkcja'!N38))</f>
        <v>kein *</v>
      </c>
      <c r="R149" s="318" t="str">
        <f>+IF('[2]F-W1.028 Produkcja'!$B38&lt;&gt;"x","kein *",+IF(('[2]F-W1.028 Produkcja'!O38)="n.b.","n.b.",+'[2]F-W1.028 Produkcja'!O38))</f>
        <v>kein *</v>
      </c>
      <c r="S149" s="318" t="str">
        <f>+IF('[2]F-W1.028 Produkcja'!$B38&lt;&gt;"x","kein *",+IF(('[2]F-W1.028 Produkcja'!P38)="n.b.","n.b.",+'[2]F-W1.028 Produkcja'!P38))</f>
        <v>kein *</v>
      </c>
      <c r="T149" s="318"/>
      <c r="U149" s="318"/>
      <c r="V149" s="318"/>
      <c r="W149" s="318"/>
    </row>
    <row r="150" spans="4:27" x14ac:dyDescent="0.25">
      <c r="D150" s="316" t="str">
        <f>'[2]F-W1.028 Produkcja'!A39</f>
        <v>6.6.3</v>
      </c>
      <c r="E150" s="93" t="str">
        <f>+IF('[2]F-W1.028 Produkcja'!B39&lt;&gt;"x","kein *",+IF(ISERROR(AVERAGE('[2]F-W1.028 Produkcja'!G39:P39)),"n.b.",+MIN('[2]F-W1.028 Produkcja'!G39:P39)))</f>
        <v>kein *</v>
      </c>
      <c r="F150" s="93"/>
      <c r="G150" s="93"/>
      <c r="H150" s="93"/>
      <c r="I150" s="238"/>
      <c r="J150" s="318" t="str">
        <f>+IF('[2]F-W1.028 Produkcja'!$B39&lt;&gt;"x","kein *",+IF(('[2]F-W1.028 Produkcja'!G39)="n.b.","n.b.",+'[2]F-W1.028 Produkcja'!G39))</f>
        <v>kein *</v>
      </c>
      <c r="K150" s="318" t="str">
        <f>+IF('[2]F-W1.028 Produkcja'!$B39&lt;&gt;"x","kein *",+IF(('[2]F-W1.028 Produkcja'!H39)="n.b.","n.b.",+'[2]F-W1.028 Produkcja'!H39))</f>
        <v>kein *</v>
      </c>
      <c r="L150" s="318" t="str">
        <f>+IF('[2]F-W1.028 Produkcja'!$B39&lt;&gt;"x","kein *",+IF(('[2]F-W1.028 Produkcja'!I39)="n.b.","n.b.",+'[2]F-W1.028 Produkcja'!I39))</f>
        <v>kein *</v>
      </c>
      <c r="M150" s="318" t="str">
        <f>+IF('[2]F-W1.028 Produkcja'!$B39&lt;&gt;"x","kein *",+IF(('[2]F-W1.028 Produkcja'!J39)="n.b.","n.b.",+'[2]F-W1.028 Produkcja'!J39))</f>
        <v>kein *</v>
      </c>
      <c r="N150" s="318" t="str">
        <f>+IF('[2]F-W1.028 Produkcja'!$B39&lt;&gt;"x","kein *",+IF(('[2]F-W1.028 Produkcja'!K39)="n.b.","n.b.",+'[2]F-W1.028 Produkcja'!K39))</f>
        <v>kein *</v>
      </c>
      <c r="O150" s="318" t="str">
        <f>+IF('[2]F-W1.028 Produkcja'!$B39&lt;&gt;"x","kein *",+IF(('[2]F-W1.028 Produkcja'!L39)="n.b.","n.b.",+'[2]F-W1.028 Produkcja'!L39))</f>
        <v>kein *</v>
      </c>
      <c r="P150" s="318" t="str">
        <f>+IF('[2]F-W1.028 Produkcja'!$B39&lt;&gt;"x","kein *",+IF(('[2]F-W1.028 Produkcja'!M39)="n.b.","n.b.",+'[2]F-W1.028 Produkcja'!M39))</f>
        <v>kein *</v>
      </c>
      <c r="Q150" s="318" t="str">
        <f>+IF('[2]F-W1.028 Produkcja'!$B39&lt;&gt;"x","kein *",+IF(('[2]F-W1.028 Produkcja'!N39)="n.b.","n.b.",+'[2]F-W1.028 Produkcja'!N39))</f>
        <v>kein *</v>
      </c>
      <c r="R150" s="318" t="str">
        <f>+IF('[2]F-W1.028 Produkcja'!$B39&lt;&gt;"x","kein *",+IF(('[2]F-W1.028 Produkcja'!O39)="n.b.","n.b.",+'[2]F-W1.028 Produkcja'!O39))</f>
        <v>kein *</v>
      </c>
      <c r="S150" s="318" t="str">
        <f>+IF('[2]F-W1.028 Produkcja'!$B39&lt;&gt;"x","kein *",+IF(('[2]F-W1.028 Produkcja'!P39)="n.b.","n.b.",+'[2]F-W1.028 Produkcja'!P39))</f>
        <v>kein *</v>
      </c>
      <c r="T150" s="318"/>
      <c r="U150" s="318"/>
      <c r="V150" s="318"/>
      <c r="W150" s="318"/>
    </row>
    <row r="151" spans="4:27" x14ac:dyDescent="0.25">
      <c r="D151" s="316" t="str">
        <f>'[2]F-W1.028 Produkcja'!A40</f>
        <v>6.6.4</v>
      </c>
      <c r="E151" s="93" t="str">
        <f>+IF('[2]F-W1.028 Produkcja'!B40&lt;&gt;"x","kein *",+IF(ISERROR(AVERAGE('[2]F-W1.028 Produkcja'!G40:P40)),"n.b.",+MIN('[2]F-W1.028 Produkcja'!G40:P40)))</f>
        <v>kein *</v>
      </c>
      <c r="F151" s="93"/>
      <c r="G151" s="93"/>
      <c r="H151" s="93"/>
      <c r="I151" s="238"/>
      <c r="J151" s="318" t="str">
        <f>+IF('[2]F-W1.028 Produkcja'!$B40&lt;&gt;"x","kein *",+IF(('[2]F-W1.028 Produkcja'!G40)="n.b.","n.b.",+'[2]F-W1.028 Produkcja'!G40))</f>
        <v>kein *</v>
      </c>
      <c r="K151" s="318" t="str">
        <f>+IF('[2]F-W1.028 Produkcja'!$B40&lt;&gt;"x","kein *",+IF(('[2]F-W1.028 Produkcja'!H40)="n.b.","n.b.",+'[2]F-W1.028 Produkcja'!H40))</f>
        <v>kein *</v>
      </c>
      <c r="L151" s="318" t="str">
        <f>+IF('[2]F-W1.028 Produkcja'!$B40&lt;&gt;"x","kein *",+IF(('[2]F-W1.028 Produkcja'!I40)="n.b.","n.b.",+'[2]F-W1.028 Produkcja'!I40))</f>
        <v>kein *</v>
      </c>
      <c r="M151" s="318" t="str">
        <f>+IF('[2]F-W1.028 Produkcja'!$B40&lt;&gt;"x","kein *",+IF(('[2]F-W1.028 Produkcja'!J40)="n.b.","n.b.",+'[2]F-W1.028 Produkcja'!J40))</f>
        <v>kein *</v>
      </c>
      <c r="N151" s="318" t="str">
        <f>+IF('[2]F-W1.028 Produkcja'!$B40&lt;&gt;"x","kein *",+IF(('[2]F-W1.028 Produkcja'!K40)="n.b.","n.b.",+'[2]F-W1.028 Produkcja'!K40))</f>
        <v>kein *</v>
      </c>
      <c r="O151" s="318" t="str">
        <f>+IF('[2]F-W1.028 Produkcja'!$B40&lt;&gt;"x","kein *",+IF(('[2]F-W1.028 Produkcja'!L40)="n.b.","n.b.",+'[2]F-W1.028 Produkcja'!L40))</f>
        <v>kein *</v>
      </c>
      <c r="P151" s="318" t="str">
        <f>+IF('[2]F-W1.028 Produkcja'!$B40&lt;&gt;"x","kein *",+IF(('[2]F-W1.028 Produkcja'!M40)="n.b.","n.b.",+'[2]F-W1.028 Produkcja'!M40))</f>
        <v>kein *</v>
      </c>
      <c r="Q151" s="318" t="str">
        <f>+IF('[2]F-W1.028 Produkcja'!$B40&lt;&gt;"x","kein *",+IF(('[2]F-W1.028 Produkcja'!N40)="n.b.","n.b.",+'[2]F-W1.028 Produkcja'!N40))</f>
        <v>kein *</v>
      </c>
      <c r="R151" s="318" t="str">
        <f>+IF('[2]F-W1.028 Produkcja'!$B40&lt;&gt;"x","kein *",+IF(('[2]F-W1.028 Produkcja'!O40)="n.b.","n.b.",+'[2]F-W1.028 Produkcja'!O40))</f>
        <v>kein *</v>
      </c>
      <c r="S151" s="318" t="str">
        <f>+IF('[2]F-W1.028 Produkcja'!$B40&lt;&gt;"x","kein *",+IF(('[2]F-W1.028 Produkcja'!P40)="n.b.","n.b.",+'[2]F-W1.028 Produkcja'!P40))</f>
        <v>kein *</v>
      </c>
      <c r="T151" s="318"/>
      <c r="U151" s="318"/>
      <c r="V151" s="318"/>
      <c r="W151" s="318"/>
    </row>
    <row r="152" spans="4:27" x14ac:dyDescent="0.25">
      <c r="D152" s="320" t="str">
        <f>'[2]F-W1.028 Zadowolenie klienta'!A7</f>
        <v>P7</v>
      </c>
      <c r="E152" s="93"/>
      <c r="F152" s="93"/>
      <c r="G152" s="93"/>
      <c r="H152" s="93"/>
      <c r="I152" s="238"/>
      <c r="J152" s="318"/>
    </row>
    <row r="153" spans="4:27" x14ac:dyDescent="0.25">
      <c r="D153" s="320" t="str">
        <f>'[2]F-W1.028 Zadowolenie klienta'!A8</f>
        <v>7.1*</v>
      </c>
      <c r="E153" s="93" t="str">
        <f>+IF('[2]F-W1.028 Zadowolenie klienta'!B8&lt;&gt;"x","kein *",+IF(ISERROR(AVERAGE('[2]F-W1.028 Zadowolenie klienta'!F8)),"n.b.",+MIN('[2]F-W1.028 Zadowolenie klienta'!F8)))</f>
        <v>n.b.</v>
      </c>
      <c r="F153" s="93"/>
      <c r="G153" s="231" t="s">
        <v>131</v>
      </c>
      <c r="H153" s="321" t="str">
        <f>+IF(COUNT(E121:E151)=0,"n.b.",+IF(MIN(E121:E151)=0,"C",+IF(MIN(E121:E152)=4,"B","A")))</f>
        <v>n.b.</v>
      </c>
      <c r="I153" s="322" t="str">
        <f>+A53</f>
        <v>n.b.</v>
      </c>
      <c r="J153" s="239" t="e">
        <f>+IF(COUNTIF('[2]F-W1.028 Produkcja'!G10:G40,"n.b.")=26,"n.b.",+IF(MIN(J122:J152)=0,"C",+IF(MIN(J122:J152)=4,"B","A")))</f>
        <v>#VALUE!</v>
      </c>
      <c r="K153" s="239" t="e">
        <f>+IF(COUNTIF('[2]F-W1.028 Produkcja'!H10:H40,"n.b.")=26,"n.b.",+IF(MIN(K122:K152)=0,"C",+IF(MIN(K122:K152)=4,"B","A")))</f>
        <v>#VALUE!</v>
      </c>
      <c r="L153" s="239" t="e">
        <f>+IF(COUNTIF('[2]F-W1.028 Produkcja'!I10:I40,"n.b.")=26,"n.b.",+IF(MIN(L122:L152)=0,"C",+IF(MIN(L122:L152)=4,"B","A")))</f>
        <v>#VALUE!</v>
      </c>
      <c r="M153" s="239" t="e">
        <f>+IF(COUNTIF('[2]F-W1.028 Produkcja'!J10:J40,"n.b.")=26,"n.b.",+IF(MIN(M122:M152)=0,"C",+IF(MIN(M122:M152)=4,"B","A")))</f>
        <v>#VALUE!</v>
      </c>
      <c r="N153" s="239" t="e">
        <f>+IF(COUNTIF('[2]F-W1.028 Produkcja'!K10:K40,"n.b.")=26,"n.b.",+IF(MIN(N122:N152)=0,"C",+IF(MIN(N122:N152)=4,"B","A")))</f>
        <v>#VALUE!</v>
      </c>
      <c r="O153" s="239" t="e">
        <f>+IF(COUNTIF('[2]F-W1.028 Produkcja'!L10:L40,"n.b.")=26,"n.b.",+IF(MIN(O122:O152)=0,"C",+IF(MIN(O122:O152)=4,"B","A")))</f>
        <v>#VALUE!</v>
      </c>
      <c r="P153" s="239" t="e">
        <f>+IF(COUNTIF('[2]F-W1.028 Produkcja'!M10:M40,"n.b.")=26,"n.b.",+IF(MIN(P122:P152)=0,"C",+IF(MIN(P122:P152)=4,"B","A")))</f>
        <v>#VALUE!</v>
      </c>
      <c r="Q153" s="239" t="e">
        <f>+IF(COUNTIF('[2]F-W1.028 Produkcja'!N10:N40,"n.b.")=26,"n.b.",+IF(MIN(Q122:Q152)=0,"C",+IF(MIN(Q122:Q152)=4,"B","A")))</f>
        <v>#VALUE!</v>
      </c>
      <c r="R153" s="239" t="e">
        <f>+IF(COUNTIF('[2]F-W1.028 Produkcja'!O10:O40,"n.b.")=26,"n.b.",+IF(MIN(R122:R152)=0,"C",+IF(MIN(R122:R152)=4,"B","A")))</f>
        <v>#VALUE!</v>
      </c>
      <c r="S153" s="239" t="e">
        <f>+IF(COUNTIF('[2]F-W1.028 Produkcja'!P10:P40,"n.b.")=26,"n.b.",+IF(MIN(S122:S152)=0,"C",+IF(MIN(S122:S152)=4,"B","A")))</f>
        <v>#VALUE!</v>
      </c>
    </row>
    <row r="154" spans="4:27" x14ac:dyDescent="0.25">
      <c r="D154" s="320" t="str">
        <f>'[2]F-W1.028 Zadowolenie klienta'!A9</f>
        <v>7.2</v>
      </c>
      <c r="E154" s="93" t="str">
        <f>+IF('[2]F-W1.028 Zadowolenie klienta'!B9&lt;&gt;"x","kein *",+IF(ISERROR(AVERAGE('[2]F-W1.028 Zadowolenie klienta'!F9)),"n.b.",+MIN('[2]F-W1.028 Zadowolenie klienta'!F9)))</f>
        <v>kein *</v>
      </c>
      <c r="F154" s="93"/>
      <c r="G154" s="93"/>
      <c r="H154" s="93"/>
      <c r="I154" s="238"/>
    </row>
    <row r="155" spans="4:27" x14ac:dyDescent="0.25">
      <c r="D155" s="320" t="str">
        <f>'[2]F-W1.028 Zadowolenie klienta'!A10</f>
        <v>7.3*</v>
      </c>
      <c r="E155" s="93" t="str">
        <f>+IF('[2]F-W1.028 Zadowolenie klienta'!B10&lt;&gt;"x","kein *",+IF(ISERROR(AVERAGE('[2]F-W1.028 Zadowolenie klienta'!F10)),"n.b.",+MIN('[2]F-W1.028 Zadowolenie klienta'!F10)))</f>
        <v>n.b.</v>
      </c>
      <c r="F155" s="93"/>
      <c r="G155" s="93"/>
      <c r="H155" s="93"/>
      <c r="I155" s="238"/>
    </row>
    <row r="156" spans="4:27" x14ac:dyDescent="0.25">
      <c r="D156" s="320" t="str">
        <f>'[2]F-W1.028 Zadowolenie klienta'!A11</f>
        <v>7.4</v>
      </c>
      <c r="E156" s="93" t="str">
        <f>+IF('[2]F-W1.028 Zadowolenie klienta'!B11&lt;&gt;"x","kein *",+IF(ISERROR(AVERAGE('[2]F-W1.028 Zadowolenie klienta'!F11)),"n.b.",+MIN('[2]F-W1.028 Zadowolenie klienta'!F11)))</f>
        <v>kein *</v>
      </c>
      <c r="F156" s="93"/>
      <c r="G156" s="93"/>
      <c r="H156" s="93"/>
      <c r="I156" s="238"/>
    </row>
    <row r="157" spans="4:27" x14ac:dyDescent="0.25">
      <c r="D157" s="320" t="str">
        <f>'[2]F-W1.028 Zadowolenie klienta'!A12</f>
        <v>7.5</v>
      </c>
      <c r="E157" s="93" t="str">
        <f>+IF('[2]F-W1.028 Zadowolenie klienta'!B12&lt;&gt;"x","kein *",+IF(ISERROR(AVERAGE('[2]F-W1.028 Zadowolenie klienta'!F12)),"n.b.",+MIN('[2]F-W1.028 Zadowolenie klienta'!F12)))</f>
        <v>kein *</v>
      </c>
      <c r="F157" s="93"/>
      <c r="G157" s="93"/>
      <c r="H157" s="93"/>
      <c r="I157" s="238"/>
    </row>
    <row r="158" spans="4:27" x14ac:dyDescent="0.25">
      <c r="D158" s="320" t="str">
        <f>'[2]F-W1.028 Zadowolenie klienta'!A13</f>
        <v>7.6</v>
      </c>
      <c r="E158" s="93" t="str">
        <f>+IF('[2]F-W1.028 Zadowolenie klienta'!B13&lt;&gt;"x","kein *",+IF(ISERROR(AVERAGE('[2]F-W1.028 Zadowolenie klienta'!F13)),"n.b.",+MIN('[2]F-W1.028 Zadowolenie klienta'!F13)))</f>
        <v>kein *</v>
      </c>
      <c r="F158" s="93"/>
      <c r="G158" s="93"/>
      <c r="H158" s="93"/>
      <c r="I158" s="238"/>
    </row>
    <row r="159" spans="4:27" x14ac:dyDescent="0.25">
      <c r="D159" s="320"/>
      <c r="E159" s="93"/>
      <c r="F159" s="93"/>
      <c r="G159" s="93"/>
      <c r="H159" s="93"/>
      <c r="I159" s="238"/>
      <c r="AA159" s="239" t="s">
        <v>281</v>
      </c>
    </row>
    <row r="160" spans="4:27" x14ac:dyDescent="0.25">
      <c r="D160" s="323"/>
      <c r="E160" s="324"/>
      <c r="F160" s="324"/>
      <c r="G160" s="325" t="s">
        <v>141</v>
      </c>
      <c r="H160" s="326" t="str">
        <f>IF(COUNT(E153:E158)=0,"n.b.",+IF(MIN(E158:E163)=0,"C",+IF(MIN(E153:E158)=4,"B","A")))</f>
        <v>n.b.</v>
      </c>
      <c r="I160" s="327" t="str">
        <f>+A63</f>
        <v>n.b.</v>
      </c>
    </row>
    <row r="161" spans="2:32" ht="15.75" thickBot="1" x14ac:dyDescent="0.3">
      <c r="D161" s="328" t="s">
        <v>282</v>
      </c>
      <c r="E161" s="329">
        <f>+COUNT((E89:E159))</f>
        <v>0</v>
      </c>
      <c r="F161" s="329">
        <f>+COUNTIF(E89:E159,0)</f>
        <v>0</v>
      </c>
      <c r="G161" s="329" t="str">
        <f>+IF(COUNT(E89:E159)=0,"n.b.",+MIN(E89:E159))</f>
        <v>n.b.</v>
      </c>
      <c r="H161" s="329"/>
      <c r="I161" s="330"/>
      <c r="Z161" s="318" t="s">
        <v>283</v>
      </c>
      <c r="AA161" s="318" t="s">
        <v>284</v>
      </c>
      <c r="AB161" s="331" t="str">
        <f>+G59</f>
        <v>n.b.</v>
      </c>
    </row>
    <row r="162" spans="2:32" ht="15.75" thickBot="1" x14ac:dyDescent="0.3">
      <c r="D162" s="332" t="s">
        <v>285</v>
      </c>
      <c r="E162" s="333" t="str">
        <f>+IF(E161=0,"n.b.",(+IF(F161&gt;=1,"C",(+IF(F162&gt;=1,"B","A")))))</f>
        <v>n.b.</v>
      </c>
      <c r="F162" s="334">
        <f>+COUNTIF(E89:E159,4)</f>
        <v>0</v>
      </c>
      <c r="G162" s="334" t="str">
        <f>+IF(G161="n.b.","n.b.",+IF(G161=0,"C",+IF(G161=4,"B","A")))</f>
        <v>n.b.</v>
      </c>
      <c r="H162" s="334"/>
      <c r="I162" s="335"/>
      <c r="Z162" s="318" t="s">
        <v>286</v>
      </c>
      <c r="AA162" s="318" t="s">
        <v>287</v>
      </c>
      <c r="AB162" s="331" t="str">
        <f>+N59</f>
        <v>n.b.</v>
      </c>
    </row>
    <row r="163" spans="2:32" ht="18" x14ac:dyDescent="0.25">
      <c r="D163" s="336"/>
      <c r="G163" s="337"/>
      <c r="H163" s="160"/>
      <c r="I163" s="160"/>
      <c r="J163" s="338"/>
      <c r="K163" s="339"/>
      <c r="L163" s="340"/>
      <c r="M163" s="341" t="s">
        <v>288</v>
      </c>
      <c r="N163" s="340"/>
      <c r="O163" s="340"/>
      <c r="P163" s="340"/>
      <c r="Q163" s="340"/>
      <c r="R163" s="340"/>
      <c r="S163" s="340"/>
      <c r="T163" s="340"/>
      <c r="U163" s="340"/>
      <c r="V163" s="342"/>
      <c r="X163" s="318"/>
      <c r="Z163" s="318" t="s">
        <v>289</v>
      </c>
      <c r="AA163" s="318" t="s">
        <v>290</v>
      </c>
      <c r="AB163" s="331" t="str">
        <f>+R59</f>
        <v>n.b.</v>
      </c>
    </row>
    <row r="164" spans="2:32" x14ac:dyDescent="0.25">
      <c r="D164" s="336"/>
      <c r="G164" s="343"/>
      <c r="H164" s="160"/>
      <c r="I164" s="160"/>
      <c r="J164" s="338"/>
      <c r="K164" s="344"/>
      <c r="L164" s="93"/>
      <c r="M164" s="93"/>
      <c r="N164" s="93"/>
      <c r="O164" s="93"/>
      <c r="P164" s="93"/>
      <c r="Q164" s="93"/>
      <c r="R164" s="93"/>
      <c r="S164" s="93"/>
      <c r="T164" s="93"/>
      <c r="U164" s="93"/>
      <c r="V164" s="345"/>
      <c r="Z164" s="318" t="s">
        <v>291</v>
      </c>
      <c r="AA164" s="318" t="s">
        <v>292</v>
      </c>
      <c r="AB164" s="331" t="str">
        <f>+W59</f>
        <v>n.b.</v>
      </c>
    </row>
    <row r="165" spans="2:32" x14ac:dyDescent="0.25">
      <c r="D165" s="336"/>
      <c r="G165" s="160"/>
      <c r="H165" s="160"/>
      <c r="I165" s="160"/>
      <c r="J165" s="338"/>
      <c r="K165" s="346" t="str">
        <f>+AY75</f>
        <v>n.b.</v>
      </c>
      <c r="L165" s="347" t="str">
        <f>+IF(K165="n.b.","n.b.",+IF(K165&lt;80%,"C",+IF(K165&lt;90%,"B",+IF(K165&gt;90%,"A"))))</f>
        <v>n.b.</v>
      </c>
      <c r="M165" s="348" t="s">
        <v>293</v>
      </c>
      <c r="N165" s="348"/>
      <c r="O165" s="348"/>
      <c r="P165" s="348"/>
      <c r="Q165" s="348"/>
      <c r="R165" s="348"/>
      <c r="S165" s="348"/>
      <c r="T165" s="348"/>
      <c r="U165" s="160"/>
      <c r="V165" s="338"/>
      <c r="Z165" s="318" t="s">
        <v>294</v>
      </c>
      <c r="AA165" s="318" t="s">
        <v>295</v>
      </c>
      <c r="AB165" s="331" t="str">
        <f>+AB59</f>
        <v>n.b.</v>
      </c>
    </row>
    <row r="166" spans="2:32" x14ac:dyDescent="0.25">
      <c r="B166" s="349" t="s">
        <v>296</v>
      </c>
      <c r="C166" s="350"/>
      <c r="D166" s="350"/>
      <c r="E166" s="350"/>
      <c r="F166" s="351"/>
      <c r="G166" s="352"/>
      <c r="H166" s="160"/>
      <c r="I166" s="352"/>
      <c r="J166" s="353"/>
      <c r="K166" s="354"/>
      <c r="L166" s="355" t="str">
        <f>+E162</f>
        <v>n.b.</v>
      </c>
      <c r="M166" s="348" t="s">
        <v>297</v>
      </c>
      <c r="N166" s="348"/>
      <c r="O166" s="348"/>
      <c r="P166" s="348"/>
      <c r="Q166" s="348"/>
      <c r="R166" s="348"/>
      <c r="S166" s="348"/>
      <c r="T166" s="348"/>
      <c r="U166" s="160"/>
      <c r="V166" s="338"/>
      <c r="Z166" s="318" t="s">
        <v>298</v>
      </c>
      <c r="AA166" s="318" t="s">
        <v>299</v>
      </c>
      <c r="AB166" s="331" t="str">
        <f>+AG59</f>
        <v>n.b.</v>
      </c>
    </row>
    <row r="167" spans="2:32" x14ac:dyDescent="0.25">
      <c r="B167" s="349" t="s">
        <v>296</v>
      </c>
      <c r="C167" s="349"/>
      <c r="D167" s="349"/>
      <c r="E167" s="349"/>
      <c r="F167" s="356"/>
      <c r="G167" s="160"/>
      <c r="H167" s="357"/>
      <c r="I167" s="160"/>
      <c r="J167" s="338"/>
      <c r="K167" s="354"/>
      <c r="L167" s="355" t="str">
        <f>IF(COUNT((A8:A63)=0),"n.b.",+IF(COUNTIF((A8:A63),"C")&gt;=1,"C",+IF(+COUNTIF((A8:A63),"B")&gt;=1,"B","A")))</f>
        <v>A</v>
      </c>
      <c r="M167" s="348" t="s">
        <v>300</v>
      </c>
      <c r="N167" s="348"/>
      <c r="O167" s="348"/>
      <c r="P167" s="348"/>
      <c r="Q167" s="348"/>
      <c r="R167" s="348"/>
      <c r="S167" s="348"/>
      <c r="T167" s="348"/>
      <c r="U167" s="160"/>
      <c r="V167" s="338"/>
      <c r="Z167" s="318" t="s">
        <v>301</v>
      </c>
      <c r="AA167" s="318" t="s">
        <v>302</v>
      </c>
      <c r="AB167" s="331" t="str">
        <f>+AV59</f>
        <v>n.b.</v>
      </c>
    </row>
    <row r="168" spans="2:32" x14ac:dyDescent="0.25">
      <c r="B168" s="358"/>
      <c r="C168" s="358"/>
      <c r="D168" s="358"/>
      <c r="E168" s="358"/>
      <c r="F168" s="359" t="str">
        <f>+IF(AE168&gt;=1,+AE168,"")</f>
        <v/>
      </c>
      <c r="G168" s="160"/>
      <c r="H168" s="160"/>
      <c r="I168" s="160"/>
      <c r="J168" s="338"/>
      <c r="K168" s="354"/>
      <c r="L168" s="355" t="str">
        <f>+AD168</f>
        <v>n.b.</v>
      </c>
      <c r="M168" s="348" t="s">
        <v>303</v>
      </c>
      <c r="N168" s="348"/>
      <c r="O168" s="348"/>
      <c r="P168" s="348"/>
      <c r="Q168" s="348"/>
      <c r="R168" s="348"/>
      <c r="S168" s="348"/>
      <c r="T168" s="348"/>
      <c r="U168" s="160"/>
      <c r="V168" s="338"/>
      <c r="AA168" s="318" t="s">
        <v>142</v>
      </c>
      <c r="AB168" s="239">
        <f>+COUNTIF(AB161:AB167,"n.b.")</f>
        <v>7</v>
      </c>
      <c r="AD168" s="360" t="str">
        <f>+IF(AB168=7,"n.b.",+IF(MIN(G59,N59,R59,W59,AB59,AG59,AV59)&lt;70%,"C",+IF(MIN(G59,N59,R59,W59,AB59,AG59,AV59)&lt;80%,"B","A")))</f>
        <v>n.b.</v>
      </c>
      <c r="AE168" s="239">
        <f>+COUNTIF((AB161:AB167),"=&lt;80")</f>
        <v>0</v>
      </c>
      <c r="AF168" s="239">
        <f>+COUNTIF((AB161:AB167),"&lt;=70")</f>
        <v>0</v>
      </c>
    </row>
    <row r="169" spans="2:32" x14ac:dyDescent="0.25">
      <c r="B169" s="358"/>
      <c r="C169" s="358"/>
      <c r="D169" s="358"/>
      <c r="E169" s="358"/>
      <c r="G169" s="160"/>
      <c r="H169" s="160"/>
      <c r="I169" s="160"/>
      <c r="J169" s="338"/>
      <c r="K169" s="354"/>
      <c r="L169" s="355" t="str">
        <f>+AD184</f>
        <v>n.b.</v>
      </c>
      <c r="M169" s="348" t="s">
        <v>304</v>
      </c>
      <c r="N169" s="348"/>
      <c r="O169" s="348"/>
      <c r="P169" s="348"/>
      <c r="Q169" s="348"/>
      <c r="R169" s="348"/>
      <c r="S169" s="348"/>
      <c r="T169" s="348"/>
      <c r="U169" s="160"/>
      <c r="V169" s="338"/>
      <c r="AA169" s="318" t="s">
        <v>305</v>
      </c>
    </row>
    <row r="170" spans="2:32" x14ac:dyDescent="0.25">
      <c r="B170" s="349" t="s">
        <v>306</v>
      </c>
      <c r="C170" s="349"/>
      <c r="D170" s="349"/>
      <c r="E170" s="349"/>
      <c r="F170" s="361" t="s">
        <v>307</v>
      </c>
      <c r="G170" s="160"/>
      <c r="H170" s="160"/>
      <c r="I170" s="160"/>
      <c r="J170" s="338"/>
      <c r="K170" s="344"/>
      <c r="L170" s="355" t="str">
        <f>++IF(K165="n.b.","n.b.",+IF(MIN(epm,ede,epe,elm,ek,epg)&lt;70%,"C",+IF(MIN(epm,ede,epe,elm,ek,epg)&lt;80%,"B","kA")))</f>
        <v>n.b.</v>
      </c>
      <c r="M170" s="362" t="s">
        <v>308</v>
      </c>
      <c r="N170" s="348"/>
      <c r="O170" s="348"/>
      <c r="P170" s="348"/>
      <c r="Q170" s="348"/>
      <c r="R170" s="348"/>
      <c r="S170" s="348"/>
      <c r="T170" s="348"/>
      <c r="U170" s="160"/>
      <c r="V170" s="338"/>
      <c r="AA170" s="318" t="s">
        <v>309</v>
      </c>
    </row>
    <row r="171" spans="2:32" ht="15.75" thickBot="1" x14ac:dyDescent="0.3">
      <c r="B171" s="358"/>
      <c r="C171" s="358"/>
      <c r="D171" s="358"/>
      <c r="E171" s="358"/>
      <c r="G171" s="160"/>
      <c r="H171" s="160"/>
      <c r="I171" s="160"/>
      <c r="J171" s="338"/>
      <c r="K171" s="346">
        <f>+IF(COUNTIF((AY69:BB69),"n.b.")=4,"n.b.",+ROUND((MIN(AY69:BB69)),2))</f>
        <v>0</v>
      </c>
      <c r="L171" s="355" t="str">
        <f>IF(COUNTIF((AY69:BB70),"n.b.")=4,"n.b.",+IF(K171&lt;70%,"B","kA"))</f>
        <v>B</v>
      </c>
      <c r="M171" s="348" t="s">
        <v>310</v>
      </c>
      <c r="N171" s="348"/>
      <c r="O171" s="348"/>
      <c r="P171" s="348"/>
      <c r="Q171" s="348"/>
      <c r="R171" s="348"/>
      <c r="S171" s="348"/>
      <c r="T171" s="348"/>
      <c r="U171" s="160"/>
      <c r="V171" s="338"/>
    </row>
    <row r="172" spans="2:32" ht="15.75" thickBot="1" x14ac:dyDescent="0.3">
      <c r="B172" s="363" t="s">
        <v>296</v>
      </c>
      <c r="C172" s="363"/>
      <c r="D172" s="363"/>
      <c r="E172" s="363"/>
      <c r="G172" s="160"/>
      <c r="H172" s="160"/>
      <c r="I172" s="160"/>
      <c r="J172" s="338"/>
      <c r="K172" s="354"/>
      <c r="L172" s="364" t="str">
        <f>IF(COUNTIF((L165:L171),"n.b.")=6,"n.b.",+IF(COUNTIF((L165:L171),"C")&gt;=1,"C",+IF(COUNTIF((L165:L171),"B")&gt;=1,"B","A")))</f>
        <v>B</v>
      </c>
      <c r="M172" s="365" t="s">
        <v>311</v>
      </c>
      <c r="N172" s="365"/>
      <c r="O172" s="366"/>
      <c r="P172" s="348"/>
      <c r="Q172" s="348"/>
      <c r="R172" s="348"/>
      <c r="S172" s="348"/>
      <c r="T172" s="348"/>
      <c r="U172" s="160"/>
      <c r="V172" s="338"/>
    </row>
    <row r="173" spans="2:32" x14ac:dyDescent="0.25">
      <c r="B173" s="358"/>
      <c r="C173" s="358"/>
      <c r="D173" s="358"/>
      <c r="E173" s="358"/>
      <c r="G173" s="160"/>
      <c r="H173" s="160"/>
      <c r="I173" s="160"/>
      <c r="J173" s="338"/>
      <c r="K173" s="354"/>
      <c r="L173" s="367"/>
      <c r="M173" s="348"/>
      <c r="N173" s="348"/>
      <c r="O173" s="348"/>
      <c r="P173" s="348"/>
      <c r="Q173" s="348"/>
      <c r="R173" s="348"/>
      <c r="S173" s="348"/>
      <c r="T173" s="348"/>
      <c r="U173" s="160"/>
      <c r="V173" s="338"/>
      <c r="Z173" s="318" t="s">
        <v>312</v>
      </c>
    </row>
    <row r="174" spans="2:32" x14ac:dyDescent="0.25">
      <c r="B174" s="358"/>
      <c r="C174" s="358"/>
      <c r="D174" s="358"/>
      <c r="E174" s="358"/>
      <c r="G174" s="160"/>
      <c r="H174" s="160"/>
      <c r="I174" s="160"/>
      <c r="J174" s="338"/>
      <c r="K174" s="354"/>
      <c r="L174" s="367"/>
      <c r="M174" s="348"/>
      <c r="N174" s="348"/>
      <c r="O174" s="348"/>
      <c r="P174" s="348"/>
      <c r="Q174" s="348"/>
      <c r="R174" s="348"/>
      <c r="S174" s="348"/>
      <c r="T174" s="348"/>
      <c r="U174" s="160"/>
      <c r="V174" s="338"/>
      <c r="Y174" s="368"/>
      <c r="Z174" s="318" t="s">
        <v>313</v>
      </c>
      <c r="AA174" s="318" t="s">
        <v>314</v>
      </c>
      <c r="AB174" s="331" t="str">
        <f>+AM32</f>
        <v>n.b.</v>
      </c>
    </row>
    <row r="175" spans="2:32" x14ac:dyDescent="0.25">
      <c r="B175" s="358"/>
      <c r="C175" s="358"/>
      <c r="D175" s="358"/>
      <c r="E175" s="358"/>
      <c r="G175" s="160"/>
      <c r="H175" s="160"/>
      <c r="I175" s="160"/>
      <c r="J175" s="338"/>
      <c r="K175" s="346" t="str">
        <f>+IF(ISERROR(+AVERAGE(epm,ede,epe)),"n.b.",+ROUND((+AVERAGE(epm,ede,epe)),2))</f>
        <v>n.b.</v>
      </c>
      <c r="L175" s="347" t="str">
        <f>+IF(K175="n.b.","n.b.",(+IF(K175&lt;80%,"C",+IF(K175&lt;95%,"B","A"))))</f>
        <v>n.b.</v>
      </c>
      <c r="M175" s="348" t="s">
        <v>315</v>
      </c>
      <c r="N175" s="348"/>
      <c r="O175" s="348"/>
      <c r="P175" s="348"/>
      <c r="Q175" s="348"/>
      <c r="R175" s="348"/>
      <c r="S175" s="348"/>
      <c r="T175" s="348"/>
      <c r="U175" s="160"/>
      <c r="V175" s="338"/>
      <c r="Y175" s="368"/>
      <c r="Z175" s="318" t="s">
        <v>316</v>
      </c>
      <c r="AA175" s="318" t="s">
        <v>317</v>
      </c>
      <c r="AB175" s="331" t="str">
        <f>+AM34</f>
        <v>n.b.</v>
      </c>
    </row>
    <row r="176" spans="2:32" x14ac:dyDescent="0.25">
      <c r="B176" s="358"/>
      <c r="C176" s="358"/>
      <c r="D176" s="358"/>
      <c r="E176" s="358"/>
      <c r="G176" s="160"/>
      <c r="H176" s="160"/>
      <c r="I176" s="160"/>
      <c r="J176" s="338"/>
      <c r="K176" s="354"/>
      <c r="L176" s="355" t="str">
        <f>+IF(COUNTIF(H96:H112,"n.b.")=3,"n.b.",+IF(COUNTIF((H96:H112),"C")&gt;=1,"C",+IF(+COUNTIF((H96:H112),"B")&gt;=1,"B","A")))</f>
        <v>n.b.</v>
      </c>
      <c r="M176" s="348" t="s">
        <v>318</v>
      </c>
      <c r="N176" s="348"/>
      <c r="O176" s="348"/>
      <c r="P176" s="348"/>
      <c r="Q176" s="348"/>
      <c r="R176" s="348"/>
      <c r="S176" s="348"/>
      <c r="T176" s="348"/>
      <c r="U176" s="160"/>
      <c r="V176" s="338"/>
      <c r="Y176" s="368"/>
      <c r="Z176" s="318" t="s">
        <v>319</v>
      </c>
      <c r="AA176" s="318" t="s">
        <v>320</v>
      </c>
      <c r="AB176" s="331" t="str">
        <f>+AM36</f>
        <v>n.b.</v>
      </c>
    </row>
    <row r="177" spans="2:33" x14ac:dyDescent="0.25">
      <c r="B177" s="349" t="s">
        <v>321</v>
      </c>
      <c r="C177" s="349"/>
      <c r="D177" s="349"/>
      <c r="E177" s="349"/>
      <c r="F177" s="361" t="s">
        <v>307</v>
      </c>
      <c r="G177" s="160"/>
      <c r="H177" s="160"/>
      <c r="I177" s="160"/>
      <c r="J177" s="338"/>
      <c r="K177" s="344"/>
      <c r="L177" s="355" t="str">
        <f>++IF(K175="n.b.","n.b.",+IF(MIN(epm,ede,epe)&lt;70%,"C",+IF(MIN(epm,ede,epe)&lt;80%,"B","kA")))</f>
        <v>n.b.</v>
      </c>
      <c r="M177" s="362" t="s">
        <v>322</v>
      </c>
      <c r="N177" s="348"/>
      <c r="O177" s="348"/>
      <c r="P177" s="160"/>
      <c r="Q177" s="348"/>
      <c r="R177" s="348"/>
      <c r="S177" s="348"/>
      <c r="T177" s="348"/>
      <c r="U177" s="160"/>
      <c r="V177" s="338"/>
      <c r="Y177" s="368"/>
      <c r="Z177" s="318" t="s">
        <v>323</v>
      </c>
      <c r="AA177" s="318" t="s">
        <v>324</v>
      </c>
      <c r="AB177" s="331" t="str">
        <f>+AM38</f>
        <v>n.b.</v>
      </c>
    </row>
    <row r="178" spans="2:33" ht="15.75" thickBot="1" x14ac:dyDescent="0.3">
      <c r="B178" s="349" t="s">
        <v>306</v>
      </c>
      <c r="C178" s="349"/>
      <c r="D178" s="349"/>
      <c r="E178" s="349"/>
      <c r="F178" s="361" t="s">
        <v>307</v>
      </c>
      <c r="G178" s="160"/>
      <c r="H178" s="160"/>
      <c r="I178" s="160"/>
      <c r="J178" s="338"/>
      <c r="K178" s="344"/>
      <c r="L178" s="355" t="str">
        <f>IF(COUNT((A8:A21)=0),"n.b.",+IF(+COUNTIF((A8:A21),"C")&gt;=1,"C",+IF(+COUNTIF((A8:A21),"B")&gt;=1,"B","A")))</f>
        <v>A</v>
      </c>
      <c r="M178" s="362" t="s">
        <v>325</v>
      </c>
      <c r="N178" s="348"/>
      <c r="O178" s="348"/>
      <c r="P178" s="160"/>
      <c r="Q178" s="348"/>
      <c r="R178" s="348"/>
      <c r="S178" s="348"/>
      <c r="T178" s="348"/>
      <c r="U178" s="160"/>
      <c r="V178" s="338"/>
      <c r="Y178" s="368"/>
      <c r="Z178" s="318" t="s">
        <v>326</v>
      </c>
      <c r="AA178" s="318" t="s">
        <v>327</v>
      </c>
      <c r="AB178" s="331" t="str">
        <f>+AM40</f>
        <v>n.b.</v>
      </c>
    </row>
    <row r="179" spans="2:33" ht="15.75" thickBot="1" x14ac:dyDescent="0.3">
      <c r="B179" s="369"/>
      <c r="C179" s="369"/>
      <c r="D179" s="369"/>
      <c r="E179" s="369"/>
      <c r="G179" s="160"/>
      <c r="H179" s="160"/>
      <c r="I179" s="160"/>
      <c r="J179" s="338"/>
      <c r="K179" s="354"/>
      <c r="L179" s="364" t="str">
        <f>+IF(L175="n.b.","n.b.",+IF(COUNTIF(L175:L178,"C")&gt;=1,"C",+IF(COUNTIF(L175:L178,"B")&gt;=1,"B","A")))</f>
        <v>n.b.</v>
      </c>
      <c r="M179" s="365" t="s">
        <v>328</v>
      </c>
      <c r="N179" s="366"/>
      <c r="O179" s="348"/>
      <c r="P179" s="348"/>
      <c r="Q179" s="348"/>
      <c r="R179" s="348"/>
      <c r="S179" s="348"/>
      <c r="T179" s="348"/>
      <c r="U179" s="160"/>
      <c r="V179" s="338"/>
      <c r="Y179" s="368"/>
      <c r="Z179" s="318" t="s">
        <v>329</v>
      </c>
      <c r="AA179" s="318" t="s">
        <v>330</v>
      </c>
      <c r="AB179" s="331" t="str">
        <f>+AM42</f>
        <v>n.b.</v>
      </c>
    </row>
    <row r="180" spans="2:33" x14ac:dyDescent="0.25">
      <c r="B180" s="358"/>
      <c r="C180" s="358"/>
      <c r="D180" s="358"/>
      <c r="E180" s="358"/>
      <c r="G180" s="160"/>
      <c r="H180" s="160"/>
      <c r="I180" s="160"/>
      <c r="J180" s="338"/>
      <c r="K180" s="354"/>
      <c r="L180" s="367"/>
      <c r="M180" s="348"/>
      <c r="N180" s="348"/>
      <c r="O180" s="348"/>
      <c r="P180" s="348"/>
      <c r="Q180" s="348"/>
      <c r="R180" s="348"/>
      <c r="S180" s="348"/>
      <c r="T180" s="348"/>
      <c r="U180" s="160"/>
      <c r="V180" s="338"/>
      <c r="Y180" s="368"/>
      <c r="Z180" s="318" t="s">
        <v>331</v>
      </c>
      <c r="AA180" s="318" t="s">
        <v>332</v>
      </c>
      <c r="AB180" s="331" t="str">
        <f>+AM44</f>
        <v>n.b.</v>
      </c>
    </row>
    <row r="181" spans="2:33" x14ac:dyDescent="0.25">
      <c r="B181" s="358"/>
      <c r="C181" s="358"/>
      <c r="D181" s="358"/>
      <c r="E181" s="358"/>
      <c r="G181" s="160"/>
      <c r="H181" s="160"/>
      <c r="I181" s="160"/>
      <c r="J181" s="338"/>
      <c r="K181" s="346" t="str">
        <f>++IF(ISERROR(AVERAGE(ez,epg,ek)),"n.b.",+ROUND((+AVERAGE(ez,epg,ek)),2))</f>
        <v>n.b.</v>
      </c>
      <c r="L181" s="347" t="str">
        <f>+IF(K181="n.b.","n.b.",+IF(K181&lt;80%,"C",+IF(K181&lt;95%,"B","A")))</f>
        <v>n.b.</v>
      </c>
      <c r="M181" s="348" t="s">
        <v>333</v>
      </c>
      <c r="N181" s="348"/>
      <c r="O181" s="348"/>
      <c r="P181" s="348"/>
      <c r="Q181" s="348"/>
      <c r="R181" s="348"/>
      <c r="S181" s="348"/>
      <c r="T181" s="348"/>
      <c r="U181" s="160"/>
      <c r="V181" s="338"/>
      <c r="Y181" s="368"/>
      <c r="Z181" s="318" t="s">
        <v>334</v>
      </c>
      <c r="AA181" s="318" t="s">
        <v>335</v>
      </c>
      <c r="AB181" s="331" t="str">
        <f>+AM46</f>
        <v>n.b.</v>
      </c>
    </row>
    <row r="182" spans="2:33" x14ac:dyDescent="0.25">
      <c r="B182" s="358"/>
      <c r="C182" s="358"/>
      <c r="D182" s="358"/>
      <c r="E182" s="358"/>
      <c r="G182" s="160"/>
      <c r="H182" s="160"/>
      <c r="I182" s="160"/>
      <c r="J182" s="338"/>
      <c r="K182" s="354"/>
      <c r="L182" s="355" t="str">
        <f>+IF(K181="n.b.","n.b.",+IF(MIN(elm,epg,ek,AM32:AM50,G59,N59,R59,W59,AB59,AG59,AV59)&lt;70%,"C",IF(MIN(elm,epg,ek,AM32:AM50,G59,N59,R59,W59,AB59,AG59,AV59)&lt;80%,"B","A")))</f>
        <v>n.b.</v>
      </c>
      <c r="M182" s="348" t="s">
        <v>336</v>
      </c>
      <c r="N182" s="348"/>
      <c r="O182" s="348"/>
      <c r="P182" s="348"/>
      <c r="Q182" s="348"/>
      <c r="R182" s="348"/>
      <c r="S182" s="348"/>
      <c r="T182" s="348"/>
      <c r="U182" s="160"/>
      <c r="V182" s="338"/>
      <c r="Y182" s="331"/>
      <c r="Z182" s="318" t="s">
        <v>337</v>
      </c>
      <c r="AA182" s="318" t="s">
        <v>338</v>
      </c>
      <c r="AB182" s="331" t="str">
        <f>+AM48</f>
        <v>n.b.</v>
      </c>
    </row>
    <row r="183" spans="2:33" x14ac:dyDescent="0.25">
      <c r="B183" s="349" t="s">
        <v>306</v>
      </c>
      <c r="C183" s="349"/>
      <c r="D183" s="349"/>
      <c r="E183" s="349"/>
      <c r="F183" s="361" t="s">
        <v>307</v>
      </c>
      <c r="G183" s="160"/>
      <c r="H183" s="160"/>
      <c r="I183" s="160"/>
      <c r="J183" s="338"/>
      <c r="K183" s="344"/>
      <c r="L183" s="355" t="str">
        <f>IF(COUNT((A25:A63)=0),"n.b.",+IF(+COUNTIF((A25:A63),"C")&gt;=1,"C",+IF(+COUNTIF((A25:A63),"B")&gt;=1,"B","A")))</f>
        <v>A</v>
      </c>
      <c r="M183" s="362" t="s">
        <v>339</v>
      </c>
      <c r="N183" s="348"/>
      <c r="O183" s="348"/>
      <c r="P183" s="348"/>
      <c r="Q183" s="348"/>
      <c r="R183" s="348"/>
      <c r="S183" s="348"/>
      <c r="T183" s="348"/>
      <c r="U183" s="160"/>
      <c r="V183" s="338"/>
      <c r="Y183" s="331"/>
      <c r="Z183" s="318" t="s">
        <v>340</v>
      </c>
      <c r="AA183" s="318" t="s">
        <v>341</v>
      </c>
      <c r="AB183" s="331" t="str">
        <f>+AM50</f>
        <v>n.b.</v>
      </c>
    </row>
    <row r="184" spans="2:33" ht="15.75" thickBot="1" x14ac:dyDescent="0.3">
      <c r="B184" s="363" t="s">
        <v>296</v>
      </c>
      <c r="C184" s="363"/>
      <c r="D184" s="363"/>
      <c r="E184" s="363"/>
      <c r="G184" s="160"/>
      <c r="H184" s="160"/>
      <c r="I184" s="160"/>
      <c r="J184" s="338"/>
      <c r="K184" s="354"/>
      <c r="L184" s="355" t="str">
        <f>+IF(K181="n.b.","n.b.",+IF(COUNTIF((H119:H160),"C")&gt;=1,"C",+IF(+COUNTIF((H119:H160),"B")&gt;=1,"B","A")))</f>
        <v>n.b.</v>
      </c>
      <c r="M184" s="348" t="s">
        <v>342</v>
      </c>
      <c r="N184" s="348"/>
      <c r="O184" s="348"/>
      <c r="P184" s="348"/>
      <c r="Q184" s="348"/>
      <c r="R184" s="348"/>
      <c r="S184" s="348"/>
      <c r="T184" s="348"/>
      <c r="U184" s="160"/>
      <c r="V184" s="338"/>
      <c r="AB184" s="239">
        <f>+COUNTIF(AB174:AB183,"n.b.")</f>
        <v>10</v>
      </c>
      <c r="AD184" s="360" t="str">
        <f>+IF(AB184=10,"n.b.",+IF(MIN(AB174:AB183)&lt;70%,"C",+IF(MIN(AB174:AB183)&lt;80%,"B","A")))</f>
        <v>n.b.</v>
      </c>
    </row>
    <row r="185" spans="2:33" ht="15.75" thickBot="1" x14ac:dyDescent="0.3">
      <c r="B185" s="363" t="s">
        <v>296</v>
      </c>
      <c r="C185" s="363"/>
      <c r="D185" s="363"/>
      <c r="E185" s="363"/>
      <c r="G185" s="160"/>
      <c r="H185" s="160"/>
      <c r="I185" s="160"/>
      <c r="J185" s="338"/>
      <c r="K185" s="370"/>
      <c r="L185" s="364" t="str">
        <f>++IF(K181="n.b.","n.b.",+IF(ISERROR(K181),"n.b.",+IF(COUNTIF(L181:L184,"C")&gt;=1,"C",+IF(COUNTIF(L181:L184,"B")&gt;=1,"B","A"))))</f>
        <v>n.b.</v>
      </c>
      <c r="M185" s="365" t="s">
        <v>343</v>
      </c>
      <c r="N185" s="366"/>
      <c r="O185" s="371"/>
      <c r="P185" s="371"/>
      <c r="Q185" s="371"/>
      <c r="R185" s="371"/>
      <c r="S185" s="371"/>
      <c r="T185" s="371"/>
      <c r="U185" s="372"/>
      <c r="V185" s="373"/>
    </row>
    <row r="186" spans="2:33" x14ac:dyDescent="0.25">
      <c r="K186" s="374"/>
      <c r="L186" s="374"/>
      <c r="M186" s="374"/>
      <c r="N186" s="374"/>
      <c r="O186" s="374"/>
      <c r="P186" s="374"/>
      <c r="Q186" s="374"/>
      <c r="R186" s="374"/>
      <c r="S186" s="374"/>
      <c r="T186" s="374"/>
    </row>
    <row r="188" spans="2:33" x14ac:dyDescent="0.25">
      <c r="K188" s="375" t="s">
        <v>344</v>
      </c>
      <c r="L188" s="376"/>
      <c r="M188" s="376"/>
      <c r="N188" s="376"/>
      <c r="O188" s="376"/>
      <c r="P188" s="377"/>
    </row>
    <row r="189" spans="2:33" x14ac:dyDescent="0.25">
      <c r="K189" s="378" t="s">
        <v>345</v>
      </c>
      <c r="L189" s="350"/>
      <c r="M189" s="350"/>
      <c r="N189" s="350"/>
      <c r="O189" s="350"/>
      <c r="P189" s="379"/>
      <c r="R189" s="374"/>
      <c r="S189" s="318" t="s">
        <v>346</v>
      </c>
      <c r="T189" s="374"/>
    </row>
    <row r="190" spans="2:33" x14ac:dyDescent="0.25">
      <c r="G190" s="93"/>
      <c r="H190" s="93"/>
      <c r="I190" s="93"/>
      <c r="J190" s="93"/>
      <c r="K190" s="380" t="s">
        <v>347</v>
      </c>
      <c r="L190" s="381"/>
      <c r="M190" s="381"/>
      <c r="N190" s="381"/>
      <c r="O190" s="381"/>
      <c r="P190" s="382"/>
      <c r="S190" s="383">
        <v>1</v>
      </c>
      <c r="T190" s="383">
        <v>2</v>
      </c>
      <c r="U190" s="383">
        <v>3</v>
      </c>
      <c r="V190" s="383">
        <v>4</v>
      </c>
      <c r="W190" s="383">
        <v>5</v>
      </c>
      <c r="X190" s="383">
        <v>6</v>
      </c>
      <c r="Y190" s="383">
        <v>7</v>
      </c>
      <c r="Z190" s="383">
        <v>8</v>
      </c>
      <c r="AA190" s="383">
        <v>9</v>
      </c>
      <c r="AB190" s="383">
        <v>10</v>
      </c>
      <c r="AC190" s="383">
        <v>11</v>
      </c>
      <c r="AD190" s="383">
        <v>12</v>
      </c>
      <c r="AE190" s="383">
        <v>13</v>
      </c>
      <c r="AF190" s="383">
        <v>14</v>
      </c>
      <c r="AG190" s="383"/>
    </row>
    <row r="191" spans="2:33" x14ac:dyDescent="0.25">
      <c r="G191" s="93"/>
      <c r="H191" s="93"/>
      <c r="I191" s="93"/>
      <c r="J191" s="93"/>
      <c r="K191" s="93"/>
      <c r="L191" s="93"/>
      <c r="M191" s="231"/>
      <c r="N191" s="93"/>
      <c r="O191" s="93"/>
      <c r="P191" s="318" t="s">
        <v>348</v>
      </c>
      <c r="S191" s="383" t="e">
        <f>+J153</f>
        <v>#VALUE!</v>
      </c>
      <c r="T191" s="383" t="e">
        <f t="shared" ref="T191:AF191" si="2">+K153</f>
        <v>#VALUE!</v>
      </c>
      <c r="U191" s="383" t="e">
        <f t="shared" si="2"/>
        <v>#VALUE!</v>
      </c>
      <c r="V191" s="383" t="e">
        <f t="shared" si="2"/>
        <v>#VALUE!</v>
      </c>
      <c r="W191" s="383" t="e">
        <f t="shared" si="2"/>
        <v>#VALUE!</v>
      </c>
      <c r="X191" s="383" t="e">
        <f t="shared" si="2"/>
        <v>#VALUE!</v>
      </c>
      <c r="Y191" s="383" t="e">
        <f t="shared" si="2"/>
        <v>#VALUE!</v>
      </c>
      <c r="Z191" s="383" t="e">
        <f t="shared" si="2"/>
        <v>#VALUE!</v>
      </c>
      <c r="AA191" s="383" t="e">
        <f t="shared" si="2"/>
        <v>#VALUE!</v>
      </c>
      <c r="AB191" s="383" t="e">
        <f t="shared" si="2"/>
        <v>#VALUE!</v>
      </c>
      <c r="AC191" s="383">
        <f t="shared" si="2"/>
        <v>0</v>
      </c>
      <c r="AD191" s="383">
        <f t="shared" si="2"/>
        <v>0</v>
      </c>
      <c r="AE191" s="383">
        <f t="shared" si="2"/>
        <v>0</v>
      </c>
      <c r="AF191" s="383">
        <f t="shared" si="2"/>
        <v>0</v>
      </c>
      <c r="AG191" s="383"/>
    </row>
    <row r="192" spans="2:33" x14ac:dyDescent="0.25">
      <c r="G192" s="93"/>
      <c r="H192" s="93"/>
      <c r="I192" s="93"/>
      <c r="J192" s="93"/>
      <c r="K192" s="93"/>
      <c r="L192" s="93"/>
      <c r="M192" s="93"/>
      <c r="N192" s="93"/>
      <c r="O192" s="93"/>
      <c r="P192" s="318"/>
      <c r="R192" s="318" t="s">
        <v>349</v>
      </c>
      <c r="S192" s="239" t="str">
        <f>+IF(ISERROR(AVERAGE(D32:H32)),"n.b.",(+IF(AVERAGE(D32:H32)&lt;70%,"C",+IF(AVERAGE(D32:H32)&lt;80%,"B","A"))))</f>
        <v>n.b.</v>
      </c>
      <c r="T192" s="239" t="str">
        <f>+IF(ISERROR(AVERAGE(D34:H34)),"n.b.",(+IF(AVERAGE(D34:H34)&lt;70%,"C",+IF(AVERAGE(D34:H34)&lt;80%,"B","A"))))</f>
        <v>n.b.</v>
      </c>
      <c r="U192" s="239" t="str">
        <f>+IF(ISERROR(AVERAGE(D36:H36)),"n.b.",(+IF(AVERAGE(D36:H36)&lt;70%,"C",+IF(AVERAGE(D36:H36)&lt;80%,"B","A"))))</f>
        <v>n.b.</v>
      </c>
      <c r="V192" s="239" t="str">
        <f>+IF(ISERROR(AVERAGE(D38:H38)),"n.b.",(+IF(AVERAGE(D38:H38)&lt;70%,"C",+IF(AVERAGE(D38:H38)&lt;80%,"B","A"))))</f>
        <v>n.b.</v>
      </c>
      <c r="W192" s="239" t="str">
        <f>+IF(ISERROR(AVERAGE(D40:H40)),"n.b.",(+IF(AVERAGE(D40:H40)&lt;70%,"C",+IF(AVERAGE(D40:H40)&lt;80%,"B","A"))))</f>
        <v>n.b.</v>
      </c>
      <c r="X192" s="239" t="str">
        <f>+IF(ISERROR(AVERAGE(D42:H42)),"n.b.",(+IF(AVERAGE(D42:H42)&lt;70%,"C",+IF(AVERAGE(D42:H42)&lt;80%,"B","A"))))</f>
        <v>n.b.</v>
      </c>
      <c r="Y192" s="239" t="str">
        <f>+IF(ISERROR(AVERAGE(D44:H44)),"n.b.",(+IF(AVERAGE(D44:H44)&lt;70%,"C",+IF(AVERAGE(D44:H44)&lt;80%,"B","A"))))</f>
        <v>n.b.</v>
      </c>
      <c r="Z192" s="239" t="str">
        <f>+IF(ISERROR(AVERAGE(D46:H46)),"n.b.",(+IF(AVERAGE(D46:H46)&lt;70%,"C",+IF(AVERAGE(D46:H46)&lt;80%,"B","A"))))</f>
        <v>n.b.</v>
      </c>
      <c r="AA192" s="239" t="str">
        <f>+IF(ISERROR(AVERAGE(D48:H48)),"n.b.",(+IF(AVERAGE(D48:H48)&lt;70%,"C",+IF(AVERAGE(D48:H48)&lt;80%,"B","A"))))</f>
        <v>n.b.</v>
      </c>
      <c r="AB192" s="239" t="str">
        <f>+IF(ISERROR(AVERAGE(D50:H50)),"n.b.",(+IF(AVERAGE(D50:H50)&lt;70%,"C",+IF(AVERAGE(D50:H50)&lt;80%,"B","A"))))</f>
        <v>n.b.</v>
      </c>
      <c r="AC192" s="239" t="str">
        <f>+IF(ISERROR(AVERAGE(E50:I50)),"n.b.",(+IF(AVERAGE(E50:I50)&lt;70%,"C",+IF(AVERAGE(E50:I50)&lt;80%,"B","A"))))</f>
        <v>n.b.</v>
      </c>
      <c r="AD192" s="239" t="str">
        <f>+IF(ISERROR(AVERAGE(F50:J50)),"n.b.",(+IF(AVERAGE(F50:J50)&lt;70%,"C",+IF(AVERAGE(F50:J50)&lt;80%,"B","A"))))</f>
        <v>n.b.</v>
      </c>
      <c r="AE192" s="239" t="str">
        <f>+IF(ISERROR(AVERAGE(G50:K50)),"n.b.",(+IF(AVERAGE(G50:K50)&lt;70%,"C",+IF(AVERAGE(G50:K50)&lt;80%,"B","A"))))</f>
        <v>n.b.</v>
      </c>
      <c r="AF192" s="239" t="str">
        <f>+IF(ISERROR(AVERAGE(H50:L50)),"n.b.",(+IF(AVERAGE(H50:L50)&lt;70%,"C",+IF(AVERAGE(H50:L50)&lt;80%,"B","A"))))</f>
        <v>n.b.</v>
      </c>
    </row>
    <row r="193" spans="7:32" x14ac:dyDescent="0.25">
      <c r="G193" s="93"/>
      <c r="H193" s="93"/>
      <c r="I193" s="93"/>
      <c r="J193" s="93"/>
      <c r="K193" s="93"/>
      <c r="L193" s="93"/>
      <c r="M193" s="93"/>
      <c r="N193" s="93"/>
      <c r="O193" s="93"/>
      <c r="P193" s="318"/>
      <c r="R193" s="318" t="s">
        <v>350</v>
      </c>
      <c r="S193" s="239" t="str">
        <f>+IF(ISERROR(AVERAGE(J32:O32)),"n.b.",(+IF(AVERAGE(J32:O32)&lt;70%,"C",+IF(AVERAGE(J32:O32)&lt;80%,"B","A"))))</f>
        <v>n.b.</v>
      </c>
      <c r="T193" s="239" t="str">
        <f>+IF(ISERROR(AVERAGE(J34:O34)),"n.b.",(+IF(AVERAGE(J34:O34)&lt;70%,"C",+IF(AVERAGE(J34:O34)&lt;80%,"B","A"))))</f>
        <v>n.b.</v>
      </c>
      <c r="U193" s="239" t="str">
        <f>+IF(ISERROR(AVERAGE(J36:O36)),"n.b.",(+IF(AVERAGE(J36:O36)&lt;70%,"C",+IF(AVERAGE(J36:O36)&lt;80%,"B","A"))))</f>
        <v>n.b.</v>
      </c>
      <c r="V193" s="239" t="str">
        <f>+IF(ISERROR(AVERAGE(J38:O38)),"n.b.",(+IF(AVERAGE(J38:O38)&lt;70%,"C",+IF(AVERAGE(J38:O38)&lt;80%,"B","A"))))</f>
        <v>n.b.</v>
      </c>
      <c r="W193" s="239" t="str">
        <f>+IF(ISERROR(AVERAGE(J40:O40)),"n.b.",(+IF(AVERAGE(J40:O40)&lt;70%,"C",+IF(AVERAGE(J40:O40)&lt;80%,"B","A"))))</f>
        <v>n.b.</v>
      </c>
      <c r="X193" s="239" t="str">
        <f>+IF(ISERROR(AVERAGE(J42:O42)),"n.b.",(+IF(AVERAGE(J42:O42)&lt;70%,"C",+IF(AVERAGE(J42:O42)&lt;80%,"B","A"))))</f>
        <v>n.b.</v>
      </c>
      <c r="Y193" s="239" t="str">
        <f>+IF(ISERROR(AVERAGE(J44:O44)),"n.b.",(+IF(AVERAGE(J44:O44)&lt;70%,"C",+IF(AVERAGE(J44:O44)&lt;80%,"B","A"))))</f>
        <v>n.b.</v>
      </c>
      <c r="Z193" s="239" t="str">
        <f>+IF(ISERROR(AVERAGE(J46:O46)),"n.b.",(+IF(AVERAGE(J46:O46)&lt;70%,"C",+IF(AVERAGE(J46:O46)&lt;80%,"B","A"))))</f>
        <v>n.b.</v>
      </c>
      <c r="AA193" s="239" t="str">
        <f>+IF(ISERROR(AVERAGE(J48:O48)),"n.b.",(+IF(AVERAGE(J48:O48)&lt;70%,"C",+IF(AVERAGE(J48:O48)&lt;80%,"B","A"))))</f>
        <v>n.b.</v>
      </c>
      <c r="AB193" s="239" t="str">
        <f>+IF(ISERROR(AVERAGE(J50:O50)),"n.b.",(+IF(AVERAGE(J50:O50)&lt;70%,"C",+IF(AVERAGE(J50:O50)&lt;80%,"B","A"))))</f>
        <v>n.b.</v>
      </c>
      <c r="AC193" s="239" t="str">
        <f>+IF(ISERROR(AVERAGE(K50:P50)),"n.b.",(+IF(AVERAGE(K50:P50)&lt;70%,"C",+IF(AVERAGE(K50:P50)&lt;80%,"B","A"))))</f>
        <v>n.b.</v>
      </c>
      <c r="AD193" s="239" t="str">
        <f>+IF(ISERROR(AVERAGE(L50:Q50)),"n.b.",(+IF(AVERAGE(L50:Q50)&lt;70%,"C",+IF(AVERAGE(L50:Q50)&lt;80%,"B","A"))))</f>
        <v>n.b.</v>
      </c>
      <c r="AE193" s="239" t="str">
        <f>+IF(ISERROR(AVERAGE(M50:R50)),"n.b.",(+IF(AVERAGE(M50:R50)&lt;70%,"C",+IF(AVERAGE(M50:R50)&lt;80%,"B","A"))))</f>
        <v>n.b.</v>
      </c>
      <c r="AF193" s="239" t="str">
        <f>+IF(ISERROR(AVERAGE(N50:S50)),"n.b.",(+IF(AVERAGE(N50:S50)&lt;70%,"C",+IF(AVERAGE(N50:S50)&lt;80%,"B","A"))))</f>
        <v>n.b.</v>
      </c>
    </row>
    <row r="194" spans="7:32" x14ac:dyDescent="0.25">
      <c r="R194" s="318" t="s">
        <v>351</v>
      </c>
      <c r="S194" s="239" t="str">
        <f>+IF(ISERROR(AVERAGE(Q32:S32)),"n.b.",(+IF(AVERAGE(Q32:S32)&lt;70%,"C",+IF(AVERAGE(Q32:S32)&lt;80%,"B","A"))))</f>
        <v>n.b.</v>
      </c>
      <c r="T194" s="239" t="str">
        <f>+IF(ISERROR(AVERAGE(Q34:S34)),"n.b.",(+IF(AVERAGE(Q34:S34)&lt;70%,"C",+IF(AVERAGE(Q34:S34)&lt;80%,"B","A"))))</f>
        <v>n.b.</v>
      </c>
      <c r="U194" s="239" t="str">
        <f>+IF(ISERROR(AVERAGE(Q36:S36)),"n.b.",(+IF(AVERAGE(Q36:S36)&lt;70%,"C",+IF(AVERAGE(Q36:S36)&lt;80%,"B","A"))))</f>
        <v>n.b.</v>
      </c>
      <c r="V194" s="239" t="str">
        <f>+IF(ISERROR(AVERAGE(Q38:S38)),"n.b.",(+IF(AVERAGE(Q38:S38)&lt;70%,"C",+IF(AVERAGE(Q38:S38)&lt;80%,"B","A"))))</f>
        <v>n.b.</v>
      </c>
      <c r="W194" s="239" t="str">
        <f>+IF(ISERROR(AVERAGE(Q40:S40)),"n.b.",(+IF(AVERAGE(Q40:S40)&lt;70%,"C",+IF(AVERAGE(Q40:S40)&lt;80%,"B","A"))))</f>
        <v>n.b.</v>
      </c>
      <c r="X194" s="239" t="str">
        <f>+IF(ISERROR(AVERAGE(Q42:S42)),"n.b.",(+IF(AVERAGE(Q42:S42)&lt;70%,"C",+IF(AVERAGE(Q42:S42)&lt;80%,"B","A"))))</f>
        <v>n.b.</v>
      </c>
      <c r="Y194" s="239" t="str">
        <f>+IF(ISERROR(AVERAGE(Q44:S44)),"n.b.",(+IF(AVERAGE(Q44:S44)&lt;70%,"C",+IF(AVERAGE(Q44:S44)&lt;80%,"B","A"))))</f>
        <v>n.b.</v>
      </c>
      <c r="Z194" s="239" t="str">
        <f>+IF(ISERROR(AVERAGE(Q46:S46)),"n.b.",(+IF(AVERAGE(Q46:S46)&lt;70%,"C",+IF(AVERAGE(Q46:S46)&lt;80%,"B","A"))))</f>
        <v>n.b.</v>
      </c>
      <c r="AA194" s="239" t="str">
        <f>+IF(ISERROR(AVERAGE(Q48:S48)),"n.b.",(+IF(AVERAGE(Q48:S48)&lt;70%,"C",+IF(AVERAGE(Q48:S48)&lt;80%,"B","A"))))</f>
        <v>n.b.</v>
      </c>
      <c r="AB194" s="239" t="str">
        <f>+IF(ISERROR(AVERAGE(Q50:S50)),"n.b.",(+IF(AVERAGE(Q50:S50)&lt;70%,"C",+IF(AVERAGE(Q50:S50)&lt;80%,"B","A"))))</f>
        <v>n.b.</v>
      </c>
      <c r="AC194" s="239" t="str">
        <f>+IF(ISERROR(AVERAGE(R50:T50)),"n.b.",(+IF(AVERAGE(R50:T50)&lt;70%,"C",+IF(AVERAGE(R50:T50)&lt;80%,"B","A"))))</f>
        <v>n.b.</v>
      </c>
      <c r="AD194" s="239" t="str">
        <f>+IF(ISERROR(AVERAGE(S50:U50)),"n.b.",(+IF(AVERAGE(S50:U50)&lt;70%,"C",+IF(AVERAGE(S50:U50)&lt;80%,"B","A"))))</f>
        <v>n.b.</v>
      </c>
      <c r="AE194" s="239" t="str">
        <f>+IF(ISERROR(AVERAGE(T50:V50)),"n.b.",(+IF(AVERAGE(T50:V50)&lt;70%,"C",+IF(AVERAGE(T50:V50)&lt;80%,"B","A"))))</f>
        <v>n.b.</v>
      </c>
      <c r="AF194" s="239" t="str">
        <f>+IF(ISERROR(AVERAGE(U50:W50)),"n.b.",(+IF(AVERAGE(U50:W50)&lt;70%,"C",+IF(AVERAGE(U50:W50)&lt;80%,"B","A"))))</f>
        <v>n.b.</v>
      </c>
    </row>
    <row r="195" spans="7:32" x14ac:dyDescent="0.25">
      <c r="R195" s="318" t="s">
        <v>352</v>
      </c>
      <c r="S195" s="239" t="str">
        <f>+IF(ISERROR(AVERAGE($U32:$W32)),"n.b.",(+IF(AVERAGE($U32:$W32)&lt;70%,"C",+IF(AVERAGE($U32:$W32)&lt;80%,"B","A"))))</f>
        <v>n.b.</v>
      </c>
      <c r="T195" s="239" t="str">
        <f>+IF(ISERROR(AVERAGE($U34:$W34)),"n.b.",(+IF(AVERAGE($U34:$W34)&lt;70%,"C",+IF(AVERAGE($U34:$W34)&lt;80%,"B","A"))))</f>
        <v>n.b.</v>
      </c>
      <c r="U195" s="239" t="str">
        <f>+IF(ISERROR(AVERAGE($U36:$W36)),"n.b.",(+IF(AVERAGE($U36:$W36)&lt;70%,"C",+IF(AVERAGE($U36:$W36)&lt;80%,"B","A"))))</f>
        <v>n.b.</v>
      </c>
      <c r="V195" s="239" t="str">
        <f>+IF(ISERROR(AVERAGE($U38:$W38)),"n.b.",(+IF(AVERAGE($U38:$W38)&lt;70%,"C",+IF(AVERAGE($U38:$W38)&lt;80%,"B","A"))))</f>
        <v>n.b.</v>
      </c>
      <c r="W195" s="239" t="str">
        <f>+IF(ISERROR(AVERAGE($U40:$W40)),"n.b.",(+IF(AVERAGE($U40:$W40)&lt;70%,"C",+IF(AVERAGE($U40:$W40)&lt;80%,"B","A"))))</f>
        <v>n.b.</v>
      </c>
      <c r="X195" s="239" t="str">
        <f>+IF(ISERROR(AVERAGE($U42:$W42)),"n.b.",(+IF(AVERAGE($U42:$W42)&lt;70%,"C",+IF(AVERAGE($U42:$W42)&lt;80%,"B","A"))))</f>
        <v>n.b.</v>
      </c>
      <c r="Y195" s="239" t="str">
        <f>+IF(ISERROR(AVERAGE($U44:$W44)),"n.b.",(+IF(AVERAGE($U44:$W44)&lt;70%,"C",+IF(AVERAGE($U44:$W44)&lt;80%,"B","A"))))</f>
        <v>n.b.</v>
      </c>
      <c r="Z195" s="239" t="str">
        <f>+IF(ISERROR(AVERAGE($U46:$W46)),"n.b.",(+IF(AVERAGE($U46:$W46)&lt;70%,"C",+IF(AVERAGE($U46:$W46)&lt;80%,"B","A"))))</f>
        <v>n.b.</v>
      </c>
      <c r="AA195" s="239" t="str">
        <f>+IF(ISERROR(AVERAGE($U48:$W48)),"n.b.",(+IF(AVERAGE($U48:$W48)&lt;70%,"C",+IF(AVERAGE($U48:$W48)&lt;80%,"B","A"))))</f>
        <v>n.b.</v>
      </c>
      <c r="AB195" s="239" t="str">
        <f>+IF(ISERROR(AVERAGE($U50:$W50)),"n.b.",(+IF(AVERAGE($U50:$W50)&lt;70%,"C",+IF(AVERAGE($U50:$W50)&lt;80%,"B","A"))))</f>
        <v>n.b.</v>
      </c>
      <c r="AC195" s="239" t="str">
        <f>+IF(ISERROR(AVERAGE($U50:$W50)),"n.b.",(+IF(AVERAGE($U50:$W50)&lt;70%,"C",+IF(AVERAGE($U50:$W50)&lt;80%,"B","A"))))</f>
        <v>n.b.</v>
      </c>
      <c r="AD195" s="239" t="str">
        <f>+IF(ISERROR(AVERAGE($U50:$W50)),"n.b.",(+IF(AVERAGE($U50:$W50)&lt;70%,"C",+IF(AVERAGE($U50:$W50)&lt;80%,"B","A"))))</f>
        <v>n.b.</v>
      </c>
      <c r="AE195" s="239" t="str">
        <f>+IF(ISERROR(AVERAGE($U50:$W50)),"n.b.",(+IF(AVERAGE($U50:$W50)&lt;70%,"C",+IF(AVERAGE($U50:$W50)&lt;80%,"B","A"))))</f>
        <v>n.b.</v>
      </c>
      <c r="AF195" s="239" t="str">
        <f>+IF(ISERROR(AVERAGE($U50:$W50)),"n.b.",(+IF(AVERAGE($U50:$W50)&lt;70%,"C",+IF(AVERAGE($U50:$W50)&lt;80%,"B","A"))))</f>
        <v>n.b.</v>
      </c>
    </row>
    <row r="196" spans="7:32" x14ac:dyDescent="0.25">
      <c r="R196" s="318" t="s">
        <v>353</v>
      </c>
      <c r="S196" s="239" t="str">
        <f>+IF(ISERROR(AVERAGE($Z32:$AC32)),"n.b.",(+IF(AVERAGE($Z32:$AC32)&lt;70%,"C",+IF(AVERAGE($Z32:$AC32)&lt;80%,"B","A"))))</f>
        <v>n.b.</v>
      </c>
      <c r="T196" s="239" t="str">
        <f>+IF(ISERROR(AVERAGE($Z34:$AC34)),"n.b.",(+IF(AVERAGE($Z34:$AC34)&lt;70%,"C",+IF(AVERAGE($Z34:$AC34)&lt;80%,"B","A"))))</f>
        <v>n.b.</v>
      </c>
      <c r="U196" s="239" t="str">
        <f>+IF(ISERROR(AVERAGE($Z36:$AC36)),"n.b.",(+IF(AVERAGE($Z36:$AC36)&lt;70%,"C",+IF(AVERAGE($Z36:$AC36)&lt;80%,"B","A"))))</f>
        <v>n.b.</v>
      </c>
      <c r="V196" s="239" t="str">
        <f>+IF(ISERROR(AVERAGE($Z38:$AC38)),"n.b.",(+IF(AVERAGE($Z38:$AC38)&lt;70%,"C",+IF(AVERAGE($Z38:$AC38)&lt;80%,"B","A"))))</f>
        <v>n.b.</v>
      </c>
      <c r="W196" s="239" t="str">
        <f>+IF(ISERROR(AVERAGE($Z40:$AC40)),"n.b.",(+IF(AVERAGE($Z40:$AC40)&lt;70%,"C",+IF(AVERAGE($Z40:$AC40)&lt;80%,"B","A"))))</f>
        <v>n.b.</v>
      </c>
      <c r="X196" s="239" t="str">
        <f>+IF(ISERROR(AVERAGE($Z42:$AC42)),"n.b.",(+IF(AVERAGE($Z42:$AC42)&lt;70%,"C",+IF(AVERAGE($Z42:$AC42)&lt;80%,"B","A"))))</f>
        <v>n.b.</v>
      </c>
      <c r="Y196" s="239" t="str">
        <f>+IF(ISERROR(AVERAGE($Z44:$AC44)),"n.b.",(+IF(AVERAGE($Z44:$AC44)&lt;70%,"C",+IF(AVERAGE($Z44:$AC44)&lt;80%,"B","A"))))</f>
        <v>n.b.</v>
      </c>
      <c r="Z196" s="239" t="str">
        <f>+IF(ISERROR(AVERAGE($Z46:$AC46)),"n.b.",(+IF(AVERAGE($Z46:$AC46)&lt;70%,"C",+IF(AVERAGE($Z46:$AC46)&lt;80%,"B","A"))))</f>
        <v>n.b.</v>
      </c>
      <c r="AA196" s="239" t="str">
        <f>+IF(ISERROR(AVERAGE($Z48:$AC48)),"n.b.",(+IF(AVERAGE($Z48:$AC48)&lt;70%,"C",+IF(AVERAGE($Z48:$AC48)&lt;80%,"B","A"))))</f>
        <v>n.b.</v>
      </c>
      <c r="AB196" s="239" t="str">
        <f>+IF(ISERROR(AVERAGE($Z50:$AC50)),"n.b.",(+IF(AVERAGE($Z50:$AC50)&lt;70%,"C",+IF(AVERAGE($Z50:$AC50)&lt;80%,"B","A"))))</f>
        <v>n.b.</v>
      </c>
      <c r="AC196" s="239" t="str">
        <f>+IF(ISERROR(AVERAGE($Z50:$AC50)),"n.b.",(+IF(AVERAGE($Z50:$AC50)&lt;70%,"C",+IF(AVERAGE($Z50:$AC50)&lt;80%,"B","A"))))</f>
        <v>n.b.</v>
      </c>
      <c r="AD196" s="239" t="str">
        <f>+IF(ISERROR(AVERAGE($Z50:$AC50)),"n.b.",(+IF(AVERAGE($Z50:$AC50)&lt;70%,"C",+IF(AVERAGE($Z50:$AC50)&lt;80%,"B","A"))))</f>
        <v>n.b.</v>
      </c>
      <c r="AE196" s="239" t="str">
        <f>+IF(ISERROR(AVERAGE($Z50:$AC50)),"n.b.",(+IF(AVERAGE($Z50:$AC50)&lt;70%,"C",+IF(AVERAGE($Z50:$AC50)&lt;80%,"B","A"))))</f>
        <v>n.b.</v>
      </c>
      <c r="AF196" s="239" t="str">
        <f>+IF(ISERROR(AVERAGE($Z50:$AC50)),"n.b.",(+IF(AVERAGE($Z50:$AC50)&lt;70%,"C",+IF(AVERAGE($Z50:$AC50)&lt;80%,"B","A"))))</f>
        <v>n.b.</v>
      </c>
    </row>
    <row r="197" spans="7:32" x14ac:dyDescent="0.25">
      <c r="R197" s="318" t="s">
        <v>354</v>
      </c>
      <c r="S197" s="239" t="str">
        <f>+IF(ISERROR(AVERAGE($AE32:$AH32)),"n.b.",(+IF(AVERAGE($AE32:$AH32)&lt;70%,"C",+IF(AVERAGE($AE32:$AH32)&lt;80%,"B","A"))))</f>
        <v>n.b.</v>
      </c>
      <c r="T197" s="239" t="str">
        <f>+IF(ISERROR(AVERAGE($AE34:$AH34)),"n.b.",(+IF(AVERAGE($AE34:$AH34)&lt;70%,"C",+IF(AVERAGE($AE34:$AH34)&lt;80%,"B","A"))))</f>
        <v>n.b.</v>
      </c>
      <c r="U197" s="239" t="str">
        <f>+IF(ISERROR(AVERAGE($AE36:$AH36)),"n.b.",(+IF(AVERAGE($AE36:$AH36)&lt;70%,"C",+IF(AVERAGE($AE36:$AH36)&lt;80%,"B","A"))))</f>
        <v>n.b.</v>
      </c>
      <c r="V197" s="239" t="str">
        <f>+IF(ISERROR(AVERAGE($AE38:$AH38)),"n.b.",(+IF(AVERAGE($AE38:$AH38)&lt;70%,"C",+IF(AVERAGE($AE38:$AH38)&lt;80%,"B","A"))))</f>
        <v>n.b.</v>
      </c>
      <c r="W197" s="239" t="str">
        <f>+IF(ISERROR(AVERAGE($AE40:$AH40)),"n.b.",(+IF(AVERAGE($AE40:$AH40)&lt;70%,"C",+IF(AVERAGE($AE40:$AH40)&lt;80%,"B","A"))))</f>
        <v>n.b.</v>
      </c>
      <c r="X197" s="239" t="str">
        <f>+IF(ISERROR(AVERAGE($AE42:$AH42)),"n.b.",(+IF(AVERAGE($AE42:$AH42)&lt;70%,"C",+IF(AVERAGE($AE42:$AH42)&lt;80%,"B","A"))))</f>
        <v>n.b.</v>
      </c>
      <c r="Y197" s="239" t="str">
        <f>+IF(ISERROR(AVERAGE($AE44:$AH44)),"n.b.",(+IF(AVERAGE($AE44:$AH44)&lt;70%,"C",+IF(AVERAGE($AE44:$AH44)&lt;80%,"B","A"))))</f>
        <v>n.b.</v>
      </c>
      <c r="Z197" s="239" t="str">
        <f>+IF(ISERROR(AVERAGE($AE46:$AH46)),"n.b.",(+IF(AVERAGE($AE46:$AH46)&lt;70%,"C",+IF(AVERAGE($AE46:$AH46)&lt;80%,"B","A"))))</f>
        <v>n.b.</v>
      </c>
      <c r="AA197" s="239" t="str">
        <f>+IF(ISERROR(AVERAGE($AE48:$AH48)),"n.b.",(+IF(AVERAGE($AE48:$AH48)&lt;70%,"C",+IF(AVERAGE($AE48:$AH48)&lt;80%,"B","A"))))</f>
        <v>n.b.</v>
      </c>
      <c r="AB197" s="239" t="str">
        <f>+IF(ISERROR(AVERAGE($AE50:$AH50)),"n.b.",(+IF(AVERAGE($AE50:$AH50)&lt;70%,"C",+IF(AVERAGE($AE50:$AH50)&lt;80%,"B","A"))))</f>
        <v>n.b.</v>
      </c>
      <c r="AC197" s="239" t="str">
        <f>+IF(ISERROR(AVERAGE($AE50:$AH50)),"n.b.",(+IF(AVERAGE($AE50:$AH50)&lt;70%,"C",+IF(AVERAGE($AE50:$AH50)&lt;80%,"B","A"))))</f>
        <v>n.b.</v>
      </c>
      <c r="AD197" s="239" t="str">
        <f>+IF(ISERROR(AVERAGE($AE50:$AH50)),"n.b.",(+IF(AVERAGE($AE50:$AH50)&lt;70%,"C",+IF(AVERAGE($AE50:$AH50)&lt;80%,"B","A"))))</f>
        <v>n.b.</v>
      </c>
      <c r="AE197" s="239" t="str">
        <f>+IF(ISERROR(AVERAGE($AE50:$AH50)),"n.b.",(+IF(AVERAGE($AE50:$AH50)&lt;70%,"C",+IF(AVERAGE($AE50:$AH50)&lt;80%,"B","A"))))</f>
        <v>n.b.</v>
      </c>
      <c r="AF197" s="239" t="str">
        <f>+IF(ISERROR(AVERAGE($AE50:$AH50)),"n.b.",(+IF(AVERAGE($AE50:$AH50)&lt;70%,"C",+IF(AVERAGE($AE50:$AH50)&lt;80%,"B","A"))))</f>
        <v>n.b.</v>
      </c>
    </row>
    <row r="198" spans="7:32" x14ac:dyDescent="0.25">
      <c r="R198" s="318" t="s">
        <v>355</v>
      </c>
      <c r="S198" s="239" t="str">
        <f>+IF(ISERROR(AVERAGE($AP32:$AW32)),"n.b.",(+IF(AVERAGE($AP32:$AW32)&lt;70%,"C",+IF(AVERAGE($AP32:$AW32)&lt;80%,"B","A"))))</f>
        <v>n.b.</v>
      </c>
      <c r="T198" s="239" t="str">
        <f>+IF(ISERROR(AVERAGE($AP34:$AW34)),"n.b.",(+IF(AVERAGE($AP34:$AW34)&lt;70%,"C",+IF(AVERAGE($AP34:$AW34)&lt;80%,"B","A"))))</f>
        <v>n.b.</v>
      </c>
      <c r="U198" s="239" t="str">
        <f>+IF(ISERROR(AVERAGE($AP36:$AW36)),"n.b.",(+IF(AVERAGE($AP36:$AW36)&lt;70%,"C",+IF(AVERAGE($AP36:$AW36)&lt;80%,"B","A"))))</f>
        <v>n.b.</v>
      </c>
      <c r="V198" s="239" t="str">
        <f>+IF(ISERROR(AVERAGE($AP38:$AW38)),"n.b.",(+IF(AVERAGE($AP38:$AW38)&lt;70%,"C",+IF(AVERAGE($AP38:$AW38)&lt;80%,"B","A"))))</f>
        <v>n.b.</v>
      </c>
      <c r="W198" s="239" t="str">
        <f>+IF(ISERROR(AVERAGE($AP40:$AW40)),"n.b.",(+IF(AVERAGE($AP40:$AW40)&lt;70%,"C",+IF(AVERAGE($AP40:$AW40)&lt;80%,"B","A"))))</f>
        <v>n.b.</v>
      </c>
      <c r="X198" s="239" t="str">
        <f>+IF(ISERROR(AVERAGE($AP42:$AW42)),"n.b.",(+IF(AVERAGE($AP42:$AW42)&lt;70%,"C",+IF(AVERAGE($AP42:$AW42)&lt;80%,"B","A"))))</f>
        <v>n.b.</v>
      </c>
      <c r="Y198" s="239" t="str">
        <f>+IF(ISERROR(AVERAGE($AP44:$AW44)),"n.b.",(+IF(AVERAGE($AP44:$AW44)&lt;70%,"C",+IF(AVERAGE($AP44:$AW44)&lt;80%,"B","A"))))</f>
        <v>n.b.</v>
      </c>
      <c r="Z198" s="239" t="str">
        <f>+IF(ISERROR(AVERAGE($AP46:$AW46)),"n.b.",(+IF(AVERAGE($AP46:$AW46)&lt;70%,"C",+IF(AVERAGE($AP46:$AW46)&lt;80%,"B","A"))))</f>
        <v>n.b.</v>
      </c>
      <c r="AA198" s="239" t="str">
        <f>+IF(ISERROR(AVERAGE($AP48:$AW48)),"n.b.",(+IF(AVERAGE($AP48:$AW48)&lt;70%,"C",+IF(AVERAGE($AP48:$AW48)&lt;80%,"B","A"))))</f>
        <v>n.b.</v>
      </c>
      <c r="AB198" s="239" t="str">
        <f>+IF(ISERROR(AVERAGE($AP50:$AW50)),"n.b.",(+IF(AVERAGE($AP50:$AW50)&lt;70%,"C",+IF(AVERAGE($AP50:$AW50)&lt;80%,"B","A"))))</f>
        <v>n.b.</v>
      </c>
      <c r="AC198" s="239" t="str">
        <f>+IF(ISERROR(AVERAGE($AP50:$AW50)),"n.b.",(+IF(AVERAGE($AP50:$AW50)&lt;70%,"C",+IF(AVERAGE($AP50:$AW50)&lt;80%,"B","A"))))</f>
        <v>n.b.</v>
      </c>
      <c r="AD198" s="239" t="str">
        <f>+IF(ISERROR(AVERAGE($AP50:$AW50)),"n.b.",(+IF(AVERAGE($AP50:$AW50)&lt;70%,"C",+IF(AVERAGE($AP50:$AW50)&lt;80%,"B","A"))))</f>
        <v>n.b.</v>
      </c>
      <c r="AE198" s="239" t="str">
        <f>+IF(ISERROR(AVERAGE($AP50:$AW50)),"n.b.",(+IF(AVERAGE($AP50:$AW50)&lt;70%,"C",+IF(AVERAGE($AP50:$AW50)&lt;80%,"B","A"))))</f>
        <v>n.b.</v>
      </c>
      <c r="AF198" s="239" t="str">
        <f>+IF(ISERROR(AVERAGE($AP50:$AW50)),"n.b.",(+IF(AVERAGE($AP50:$AW50)&lt;70%,"C",+IF(AVERAGE($AP50:$AW50)&lt;80%,"B","A"))))</f>
        <v>n.b.</v>
      </c>
    </row>
    <row r="199" spans="7:32" x14ac:dyDescent="0.25">
      <c r="R199" s="318"/>
    </row>
    <row r="200" spans="7:32" x14ac:dyDescent="0.25">
      <c r="K200" s="368"/>
      <c r="Q200" s="318"/>
      <c r="R200" s="318"/>
      <c r="S200" s="318"/>
      <c r="T200" s="318"/>
      <c r="U200" s="318"/>
      <c r="V200" s="318"/>
      <c r="W200" s="318"/>
      <c r="X200" s="318"/>
      <c r="Y200" s="318"/>
      <c r="Z200" s="318"/>
    </row>
    <row r="201" spans="7:32" x14ac:dyDescent="0.25">
      <c r="K201" s="368"/>
      <c r="L201" s="374"/>
      <c r="M201" s="318"/>
    </row>
    <row r="202" spans="7:32" x14ac:dyDescent="0.25">
      <c r="K202" s="368"/>
      <c r="L202" s="374"/>
      <c r="M202" s="318"/>
    </row>
    <row r="203" spans="7:32" x14ac:dyDescent="0.25">
      <c r="M203" s="318"/>
    </row>
    <row r="204" spans="7:32" x14ac:dyDescent="0.25">
      <c r="M204" s="318"/>
    </row>
    <row r="207" spans="7:32" x14ac:dyDescent="0.25">
      <c r="AA207" s="318"/>
    </row>
    <row r="208" spans="7:32" x14ac:dyDescent="0.25">
      <c r="AA208" s="318"/>
    </row>
    <row r="209" spans="11:27" x14ac:dyDescent="0.25">
      <c r="AA209" s="318"/>
    </row>
    <row r="210" spans="11:27" x14ac:dyDescent="0.25">
      <c r="AA210" s="318"/>
    </row>
    <row r="211" spans="11:27" x14ac:dyDescent="0.25">
      <c r="AA211" s="318"/>
    </row>
    <row r="212" spans="11:27" x14ac:dyDescent="0.25">
      <c r="K212" s="368"/>
      <c r="L212" s="374"/>
      <c r="M212" s="318"/>
      <c r="Q212" s="318"/>
      <c r="R212" s="318"/>
      <c r="S212" s="318"/>
      <c r="T212" s="318"/>
      <c r="U212" s="318"/>
      <c r="V212" s="318"/>
      <c r="W212" s="318"/>
      <c r="X212" s="318"/>
      <c r="Y212" s="318"/>
      <c r="Z212" s="318"/>
      <c r="AA212" s="318"/>
    </row>
    <row r="213" spans="11:27" x14ac:dyDescent="0.25">
      <c r="L213" s="374"/>
      <c r="M213" s="318"/>
      <c r="AA213" s="318"/>
    </row>
    <row r="214" spans="11:27" x14ac:dyDescent="0.25">
      <c r="M214" s="318"/>
      <c r="AA214" s="318"/>
    </row>
    <row r="215" spans="11:27" x14ac:dyDescent="0.25">
      <c r="AA215" s="318"/>
    </row>
    <row r="216" spans="11:27" x14ac:dyDescent="0.25">
      <c r="AA216" s="318"/>
    </row>
    <row r="224" spans="11:27" x14ac:dyDescent="0.25">
      <c r="K224" s="368"/>
      <c r="L224" s="374"/>
      <c r="M224" s="318"/>
      <c r="Q224" s="318"/>
      <c r="R224" s="318"/>
      <c r="S224" s="318"/>
      <c r="T224" s="318"/>
      <c r="U224" s="318"/>
      <c r="V224" s="318"/>
      <c r="W224" s="318"/>
      <c r="X224" s="318"/>
      <c r="Y224" s="318"/>
      <c r="Z224" s="318"/>
    </row>
    <row r="225" spans="11:26" x14ac:dyDescent="0.25">
      <c r="L225" s="374"/>
      <c r="M225" s="318"/>
    </row>
    <row r="226" spans="11:26" x14ac:dyDescent="0.25">
      <c r="M226" s="318"/>
    </row>
    <row r="227" spans="11:26" x14ac:dyDescent="0.25">
      <c r="M227" s="318"/>
    </row>
    <row r="236" spans="11:26" x14ac:dyDescent="0.25">
      <c r="K236" s="368"/>
      <c r="L236" s="374"/>
      <c r="M236" s="318"/>
      <c r="Q236" s="318"/>
      <c r="R236" s="318"/>
      <c r="S236" s="318"/>
      <c r="T236" s="318"/>
      <c r="U236" s="318"/>
      <c r="V236" s="318"/>
      <c r="W236" s="318"/>
      <c r="X236" s="318"/>
      <c r="Y236" s="318"/>
      <c r="Z236" s="318"/>
    </row>
    <row r="237" spans="11:26" x14ac:dyDescent="0.25">
      <c r="L237" s="374"/>
      <c r="M237" s="318"/>
    </row>
    <row r="238" spans="11:26" x14ac:dyDescent="0.25">
      <c r="M238" s="318"/>
    </row>
  </sheetData>
  <mergeCells count="138">
    <mergeCell ref="U109:AP110"/>
    <mergeCell ref="AQ109:BC110"/>
    <mergeCell ref="U103:AP104"/>
    <mergeCell ref="AQ103:BC104"/>
    <mergeCell ref="U105:AP106"/>
    <mergeCell ref="AQ105:BC106"/>
    <mergeCell ref="U107:AP108"/>
    <mergeCell ref="AQ107:BC108"/>
    <mergeCell ref="W97:AP98"/>
    <mergeCell ref="AQ97:BC98"/>
    <mergeCell ref="W99:AP100"/>
    <mergeCell ref="AQ99:BC100"/>
    <mergeCell ref="U101:AP102"/>
    <mergeCell ref="AQ101:BC102"/>
    <mergeCell ref="W92:AP93"/>
    <mergeCell ref="AQ92:BC93"/>
    <mergeCell ref="W94:AP95"/>
    <mergeCell ref="AQ94:BC95"/>
    <mergeCell ref="W96:AP96"/>
    <mergeCell ref="AQ96:BC96"/>
    <mergeCell ref="X82:BC82"/>
    <mergeCell ref="X83:BC83"/>
    <mergeCell ref="X84:BC84"/>
    <mergeCell ref="AQ86:BC87"/>
    <mergeCell ref="AQ88:BC89"/>
    <mergeCell ref="AQ90:BC91"/>
    <mergeCell ref="AY75:AZ77"/>
    <mergeCell ref="BA75:BB77"/>
    <mergeCell ref="AE76:AH76"/>
    <mergeCell ref="AI76:AK76"/>
    <mergeCell ref="AL76:AN76"/>
    <mergeCell ref="V77:X78"/>
    <mergeCell ref="Y77:AA78"/>
    <mergeCell ref="AB77:AC78"/>
    <mergeCell ref="AE77:AH77"/>
    <mergeCell ref="AI77:AK77"/>
    <mergeCell ref="AL77:AN77"/>
    <mergeCell ref="AE78:AH78"/>
    <mergeCell ref="AI78:AK78"/>
    <mergeCell ref="AL78:AN78"/>
    <mergeCell ref="V74:X75"/>
    <mergeCell ref="Y74:AA75"/>
    <mergeCell ref="AB74:AC75"/>
    <mergeCell ref="AE74:AH74"/>
    <mergeCell ref="AI74:AK74"/>
    <mergeCell ref="AL74:AN74"/>
    <mergeCell ref="AE75:AH75"/>
    <mergeCell ref="AI75:AK75"/>
    <mergeCell ref="AL75:AN75"/>
    <mergeCell ref="J71:K71"/>
    <mergeCell ref="N71:O71"/>
    <mergeCell ref="R71:S71"/>
    <mergeCell ref="V71:W71"/>
    <mergeCell ref="Y71:Z71"/>
    <mergeCell ref="AQ68:AW70"/>
    <mergeCell ref="BG71:BH71"/>
    <mergeCell ref="AE72:AH73"/>
    <mergeCell ref="AI72:AK73"/>
    <mergeCell ref="AL72:AN73"/>
    <mergeCell ref="AP72:AX73"/>
    <mergeCell ref="D69:H69"/>
    <mergeCell ref="I69:L69"/>
    <mergeCell ref="M69:P69"/>
    <mergeCell ref="Q69:T69"/>
    <mergeCell ref="U69:X69"/>
    <mergeCell ref="AV59:AW59"/>
    <mergeCell ref="D63:T65"/>
    <mergeCell ref="AM63:AN63"/>
    <mergeCell ref="BP63:BQ63"/>
    <mergeCell ref="D68:H68"/>
    <mergeCell ref="I68:L68"/>
    <mergeCell ref="M68:P68"/>
    <mergeCell ref="Q68:T68"/>
    <mergeCell ref="U68:X68"/>
    <mergeCell ref="AE68:AN70"/>
    <mergeCell ref="AY69:AY70"/>
    <mergeCell ref="AZ69:AZ70"/>
    <mergeCell ref="BA69:BA70"/>
    <mergeCell ref="BB69:BB70"/>
    <mergeCell ref="AM56:AN56"/>
    <mergeCell ref="G59:H59"/>
    <mergeCell ref="N59:O59"/>
    <mergeCell ref="R59:S59"/>
    <mergeCell ref="W59:X59"/>
    <mergeCell ref="AB59:AC59"/>
    <mergeCell ref="AG59:AH59"/>
    <mergeCell ref="AM40:AN40"/>
    <mergeCell ref="AM42:AN42"/>
    <mergeCell ref="AM44:AN44"/>
    <mergeCell ref="AM46:AN46"/>
    <mergeCell ref="AM48:AN48"/>
    <mergeCell ref="AM50:AN50"/>
    <mergeCell ref="BK30:BK31"/>
    <mergeCell ref="BL30:BL31"/>
    <mergeCell ref="AM32:AN32"/>
    <mergeCell ref="AM34:AN34"/>
    <mergeCell ref="AM36:AN36"/>
    <mergeCell ref="AM38:AN38"/>
    <mergeCell ref="AE29:AH29"/>
    <mergeCell ref="AK29:AN29"/>
    <mergeCell ref="AP29:AW29"/>
    <mergeCell ref="AY29:BB29"/>
    <mergeCell ref="BE29:BJ29"/>
    <mergeCell ref="BE30:BE31"/>
    <mergeCell ref="BF30:BF31"/>
    <mergeCell ref="BG30:BG31"/>
    <mergeCell ref="BH30:BH31"/>
    <mergeCell ref="BI30:BI31"/>
    <mergeCell ref="BG23:BH23"/>
    <mergeCell ref="D25:K26"/>
    <mergeCell ref="AK25:AL25"/>
    <mergeCell ref="AM25:AN25"/>
    <mergeCell ref="BP25:BQ25"/>
    <mergeCell ref="D29:H29"/>
    <mergeCell ref="J29:O29"/>
    <mergeCell ref="Q29:S29"/>
    <mergeCell ref="U29:X29"/>
    <mergeCell ref="Z29:AC29"/>
    <mergeCell ref="B1:H2"/>
    <mergeCell ref="I1:AW2"/>
    <mergeCell ref="AX1:BC2"/>
    <mergeCell ref="AA3:AF3"/>
    <mergeCell ref="AG3:AP3"/>
    <mergeCell ref="AR3:AW3"/>
    <mergeCell ref="AX3:BC3"/>
    <mergeCell ref="BP14:BQ14"/>
    <mergeCell ref="P21:Q21"/>
    <mergeCell ref="AF21:AG21"/>
    <mergeCell ref="AK21:AL21"/>
    <mergeCell ref="AM21:AN21"/>
    <mergeCell ref="BP21:BQ21"/>
    <mergeCell ref="AY4:BB5"/>
    <mergeCell ref="AK8:AL8"/>
    <mergeCell ref="AM8:AN8"/>
    <mergeCell ref="P14:Q14"/>
    <mergeCell ref="AF14:AG14"/>
    <mergeCell ref="AK14:AL14"/>
    <mergeCell ref="AM14:AN14"/>
  </mergeCells>
  <conditionalFormatting sqref="L181:L185 L175:L179 L165:L172">
    <cfRule type="cellIs" dxfId="2" priority="1" stopIfTrue="1" operator="equal">
      <formula>"A"</formula>
    </cfRule>
    <cfRule type="cellIs" dxfId="1" priority="2" stopIfTrue="1" operator="equal">
      <formula>"B"</formula>
    </cfRule>
    <cfRule type="cellIs" dxfId="0" priority="3" stopIfTrue="1" operator="equal">
      <formula>"C"</formula>
    </cfRule>
  </conditionalFormatting>
  <dataValidations count="3">
    <dataValidation type="custom" operator="equal" allowBlank="1" showInputMessage="1" showErrorMessage="1" sqref="Y74:AC75 Y65610:AC65611 Y131146:AC131147 Y196682:AC196683 Y262218:AC262219 Y327754:AC327755 Y393290:AC393291 Y458826:AC458827 Y524362:AC524363 Y589898:AC589899 Y655434:AC655435 Y720970:AC720971 Y786506:AC786507 Y852042:AC852043 Y917578:AC917579 Y983114:AC983115 Y77:AC78 Y65613:AC65614 Y131149:AC131150 Y196685:AC196686 Y262221:AC262222 Y327757:AC327758 Y393293:AC393294 Y458829:AC458830 Y524365:AC524366 Y589901:AC589902 Y655437:AC655438 Y720973:AC720974 Y786509:AC786510 Y852045:AC852046 Y917581:AC917582 Y983117:AC983118 AY75:AZ77 AY65611:AZ65613 AY131147:AZ131149 AY196683:AZ196685 AY262219:AZ262221 AY327755:AZ327757 AY393291:AZ393293 AY458827:AZ458829 AY524363:AZ524365 AY589899:AZ589901 AY655435:AZ655437 AY720971:AZ720973 AY786507:AZ786509 AY852043:AZ852045 AY917579:AZ917581 AY983115:AZ983117">
      <formula1>Y74</formula1>
    </dataValidation>
    <dataValidation type="custom" allowBlank="1" showInputMessage="1" showErrorMessage="1" sqref="C983043:BC983113 C65539:BC65609 C131075:BC131145 C196611:BC196681 C262147:BC262217 C327683:BC327753 C393219:BC393289 C458755:BC458825 C524291:BC524361 C589827:BC589897 C655363:BC655433 C720899:BC720969 C786435:BC786505 C851971:BC852041 C917507:BC917577 C3:D73 E15:I73 E3:K7 J9:K73 E9:I13 L3:S73 Y3:BC73 T3:X13 T15:X73">
      <formula1>C3</formula1>
    </dataValidation>
    <dataValidation operator="equal" allowBlank="1" showInputMessage="1" showErrorMessage="1" sqref="C74:X78 C65610:X65614 C131146:X131150 C196682:X196686 C262218:X262222 C327754:X327758 C393290:X393294 C458826:X458830 C524362:X524366 C589898:X589902 C655434:X655438 C720970:X720974 C786506:X786510 C852042:X852046 C917578:X917582 C983114:X983118 Y76:AC76 Y65612:AC65612 Y131148:AC131148 Y196684:AC196684 Y262220:AC262220 Y327756:AC327756 Y393292:AC393292 Y458828:AC458828 Y524364:AC524364 Y589900:AC589900 Y655436:AC655436 Y720972:AC720972 Y786508:AC786508 Y852044:AC852044 Y917580:AC917580 Y983116:AC983116 AD74:AX78 AD65610:AX65614 AD131146:AX131150 AD196682:AX196686 AD262218:AX262222 AD327754:AX327758 AD393290:AX393294 AD458826:AX458830 AD524362:AX524366 AD589898:AX589902 AD655434:AX655438 AD720970:AX720974 AD786506:AX786510 AD852042:AX852046 AD917578:AX917582 AD983114:AX983118 BA74:BC78 BA65610:BC65614 BA131146:BC131150 BA196682:BC196686 BA262218:BC262222 BA327754:BC327758 BA393290:BC393294 BA458826:BC458830 BA524362:BC524366 BA589898:BC589902 BA655434:BC655438 BA720970:BC720974 BA786506:BC786510 BA852042:BC852046 BA917578:BC917582 BA983114:BC983118 AY74:AZ74 AY65610:AZ65610 AY131146:AZ131146 AY196682:AZ196682 AY262218:AZ262218 AY327754:AZ327754 AY393290:AZ393290 AY458826:AZ458826 AY524362:AZ524362 AY589898:AZ589898 AY655434:AZ655434 AY720970:AZ720970 AY786506:AZ786506 AY852042:AZ852042 AY917578:AZ917578 AY983114:AZ983114 AY78:AZ78 AY65614:AZ65614 AY131150:AZ131150 AY196686:AZ196686 AY262222:AZ262222 AY327758:AZ327758 AY393294:AZ393294 AY458830:AZ458830 AY524366:AZ524366 AY589902:AZ589902 AY655438:AZ655438 AY720974:AZ720974 AY786510:AZ786510 AY852046:AZ852046 AY917582:AZ917582 AY983118:AZ983118"/>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AE41C0E42874C43B11057AE5AC4E81C" ma:contentTypeVersion="17" ma:contentTypeDescription="Utwórz nowy dokument." ma:contentTypeScope="" ma:versionID="2e85c7b9048b72e62dc0f68546e22e3c">
  <xsd:schema xmlns:xsd="http://www.w3.org/2001/XMLSchema" xmlns:xs="http://www.w3.org/2001/XMLSchema" xmlns:p="http://schemas.microsoft.com/office/2006/metadata/properties" xmlns:ns2="b6597847-8c7b-4eb2-a085-c105c246606c" targetNamespace="http://schemas.microsoft.com/office/2006/metadata/properties" ma:root="true" ma:fieldsID="ba89723e77fdb88c1c1eca8413ae5224" ns2:_="">
    <xsd:import namespace="b6597847-8c7b-4eb2-a085-c105c246606c"/>
    <xsd:element name="properties">
      <xsd:complexType>
        <xsd:sequence>
          <xsd:element name="documentManagement">
            <xsd:complexType>
              <xsd:all>
                <xsd:element ref="ns2:_x0027_" minOccurs="0"/>
                <xsd:element ref="ns2:_x0027__x0027_" minOccurs="0"/>
                <xsd:element ref="ns2:Autor_x002f_Zak_x0142_ad" minOccurs="0"/>
                <xsd:element ref="ns2:S_x0142_owo_x0020_kluczowe" minOccurs="0"/>
                <xsd:element ref="ns2:Wersja_x0020_j_x0119_zykowa" minOccurs="0"/>
                <xsd:element ref="ns2:Link_x0020_do_x0020_wersji_x0020_EN" minOccurs="0"/>
                <xsd:element ref="ns2:Link_x0020_do_x0020_wersji_x0020_DE_x002c__x0020_FR_x002c__x0020_ES" minOccurs="0"/>
                <xsd:element ref="ns2:Link_x0020_2" minOccurs="0"/>
                <xsd:element ref="ns2:Link_x0020_3" minOccurs="0"/>
                <xsd:element ref="ns2:Edycj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97847-8c7b-4eb2-a085-c105c246606c" elementFormDefault="qualified">
    <xsd:import namespace="http://schemas.microsoft.com/office/2006/documentManagement/types"/>
    <xsd:import namespace="http://schemas.microsoft.com/office/infopath/2007/PartnerControls"/>
    <xsd:element name="_x0027_" ma:index="2" nillable="true" ma:displayName="'" ma:format="Dropdown" ma:internalName="_x0027_">
      <xsd:simpleType>
        <xsd:restriction base="dms:Choice">
          <xsd:enumeration value="`PZ1 Zarządzanie Strategią i Polityką"/>
          <xsd:enumeration value="`PZ2 Zarządzanie Zasobami Ludzkimi"/>
          <xsd:enumeration value="`PZ3 Realizacja Inwestycji"/>
          <xsd:enumeration value="`PZ4 Zarządzanie Infrastrukturą"/>
          <xsd:enumeration value="`PZ5 Zarządzanie Systemem J, Ś i BHP"/>
          <xsd:enumeration value="`PZ6 Zarządzanie systemem informatycznym"/>
          <xsd:enumeration value="`PZ7 Zarządzanie korporacyjne"/>
          <xsd:enumeration value="PR1 Marketing i Handel"/>
          <xsd:enumeration value="PR2 Projektowanie Wyrobu i Procesu"/>
          <xsd:enumeration value="PR3 Produkcja"/>
          <xsd:enumeration value="PR3 Produkcja (instrukcje opisujące procesy technologiczne)"/>
          <xsd:enumeration value="PR4 Logistyka"/>
          <xsd:enumeration value="PW1 Zakupy"/>
          <xsd:enumeration value="PW2 Utrzymanie Ruchu Maszyn i Oprzyrządowania"/>
          <xsd:enumeration value="PW3 Nadzorowanie Przyrządów Pomiarowych"/>
          <xsd:enumeration value="PW4 Doskonalenie"/>
          <xsd:enumeration value="PW5 Badania Laboratoryjne"/>
          <xsd:enumeration value="PW6 Wytwarzanie i Dystrybucja Czynników Energetycznych"/>
        </xsd:restriction>
      </xsd:simpleType>
    </xsd:element>
    <xsd:element name="_x0027__x0027_" ma:index="3" nillable="true" ma:displayName="''" ma:default="PZ1" ma:format="Dropdown" ma:internalName="_x0027__x0027_">
      <xsd:simpleType>
        <xsd:restriction base="dms:Choice">
          <xsd:enumeration value="PZ1"/>
          <xsd:enumeration value="' Opis procesu PZ1"/>
          <xsd:enumeration value="; Księga ZSZ"/>
          <xsd:enumeration value="` JSB-P-Z1.01 Komunikacja wewnętrzna i zewnętrzna"/>
          <xsd:enumeration value="` JS-P-Z1.02G Plan strategiczny firmy"/>
          <xsd:enumeration value="J-I-Z1.03 Instrukcja kancelaryjna"/>
          <xsd:enumeration value="JS-I-Z1.04 Realizacja obowiązku sprawozdawczego wobec Głównego Urzędu Statystycznego"/>
          <xsd:enumeration value="PZ2"/>
          <xsd:enumeration value="' Opis procesu PZ2"/>
          <xsd:enumeration value="J-I-Z2.07 Wniosek o nałożenie kary porządkowej"/>
          <xsd:enumeration value="` JSB-P-Z2.01 Szkolenie"/>
          <xsd:enumeration value="JS-I-Z2.02G Rekrutacja"/>
          <xsd:enumeration value="JSB-I-Z2.03 Karty opisu obowiązków, odpowiedzialności i uprawnień decyzyjnych"/>
          <xsd:enumeration value="JS-I-Z2.04 Ocena pracowników"/>
          <xsd:enumeration value="JS-I-Z2.05 Dofinansowanie do studiów podyplomowych z wniosku pracownika"/>
          <xsd:enumeration value="JS-I-Z2.06 Ścieżka kariery"/>
          <xsd:enumeration value="PZ3"/>
          <xsd:enumeration value="' Opis procesu PZ3"/>
          <xsd:enumeration value="JS-I-Z3.01 Realizacja przedsięwzięć inwestycyjnych"/>
          <xsd:enumeration value="PZ4"/>
          <xsd:enumeration value="' Opis procesu PZ4"/>
          <xsd:enumeration value="J-I-Z4.01 Instrukcja programowania zamków szyfrowych"/>
          <xsd:enumeration value="JS-I-Z4.02 Złomowanie środków trwałych"/>
          <xsd:enumeration value="B-I-Z4.03 Prowadzenie prac niebezpiecznych"/>
          <xsd:enumeration value="JSB-I-Z4.04 Postępowanie w sytuacjach awaryjnych w Spółce"/>
          <xsd:enumeration value="JSB-I-Z4.05 Postępowanie w sytuacjach awaryjnych w Zakładzie Z-1 i Z-2"/>
          <xsd:enumeration value="JSB-I-Z4.06 Postępowanie w sytuacjach awaryjnych w Z-3"/>
          <xsd:enumeration value="JSB-I-Z4.07 Postępowanie w sytuacjach awaryjnych w Z-4"/>
          <xsd:enumeration value="S-I-Z4.08 Postępowanie w sytuacjach awaryjnych w Wydziale Produkcji Ciepła Zakładu Z-5"/>
          <xsd:enumeration value="JSB-I-Z4.09 Postępowanie w sytuacjach awaryjnych w Z-5/XE"/>
          <xsd:enumeration value="JSB-I-Z4.10 Postępowanie w sytuacjach awaryjnych w Dywizji Infrastruktury w Zakładzie Uszczelek"/>
          <xsd:enumeration value="Samoprzylepnych"/>
          <xsd:enumeration value="JSB-I-Z4.11 Postępowanie w sytuacjach awaryjnych w Zakładzie Produkcji Uszczelek Stolarkowych"/>
          <xsd:enumeration value="JSB-I-Z4.12 Postępowanie w sytuacjach awaryjnych w Zakładzie Z-6"/>
          <xsd:enumeration value="SB-I-Z4.29 Obsługa kontenera do składowania materiałów łatwopalnych"/>
          <xsd:enumeration value="JSB-I-Z4.13 Postępowanie w sytuacjach awaryjnych w Dziale Logistyki i Zakupów"/>
          <xsd:enumeration value="JSB-I-Z4.14 Postępowanie w sytuacjach awaryjnych w Laboratorium Ochrony Środowiska"/>
          <xsd:enumeration value="B-I-Z4.15 Instrukcja bezpieczeństwa pożarowego dla  Wydziału Elektrycznego EL5"/>
          <xsd:enumeration value="B-I-Z4.17 Instrukcja bezpieczeństwa pożarowego dla Zakładu Z-8"/>
          <xsd:enumeration value="B-I-Z4.18 Instrukcja bezpieczeństwa pożarowego dla Zakładu Z-7"/>
          <xsd:enumeration value="B-I-Z4.19 Instrukcja bezpieczeństwa pożarowego w Zakładzie Z-1"/>
          <xsd:enumeration value="B-I-Z4.20 Instrukcja bezpieczeństwa pożarowego w Zakładzie Z-2"/>
          <xsd:enumeration value="B-I-Z4.21 Instrukcja bezpieczeństwa pożarowego Z-5/XP"/>
          <xsd:enumeration value="B-I-Z4.23 Instrukcja bezpieczeństwa pożarowego EN5"/>
          <xsd:enumeration value="JSB-I-Z4.22 Instrukcja postepowania w sytuacjach awaryjnych - Wydział Energetyczny EN5"/>
          <xsd:enumeration value="JSB-I-Z4.24 Postępowanie w sytuacjach awaryjnych w Laboratorium Badawczo-Kontrolnym"/>
          <xsd:enumeration value="B-I-Z4.26 Instrukcja BHP na stanowisku operator wózka widłowego, wydawca magazynowy, magazynier, obowiązująca w obszarze magazynów DL i Zakupów"/>
          <xsd:enumeration value="JSB-I-Z4.30 Działania zapobiegające zakażeniom chorobą zakaźną"/>
          <xsd:enumeration value="JSB-I-Z4.31 Postępowanie w sytuacjach awaryjnych w Magazynach Z-4"/>
          <xsd:enumeration value="ZZR Program zapobiegania awariom SRC"/>
          <xsd:enumeration value="ZZR System zarządzania bezpieczeństwem SRC"/>
          <xsd:enumeration value="PZ5"/>
          <xsd:enumeration value="' Opis procesu PZ5"/>
          <xsd:enumeration value="` JSB-P-Z5.01 Nadzorowanie dokumentacji Zintegrowanego Systemu Zarządzania"/>
          <xsd:enumeration value="` JS-P-Z5.02 Nadzorowanie dokumentacji Technicznej i operacyjnej"/>
          <xsd:enumeration value="` JSB-P-Z5.03 Przepisy prawne - pozyskiwanie, wdrażanie i nadzór nad ich realizacją"/>
          <xsd:enumeration value="` JSB-P-Z5.04 Nadzór nad zapisami"/>
          <xsd:enumeration value="` JSB-P-Z5.05 Wewnętrzny audit systemu"/>
          <xsd:enumeration value="` J-P-Z5.06 Wewnętrzny audit procesu"/>
          <xsd:enumeration value="` J-P-Z5.07 Audit wyrobu"/>
          <xsd:enumeration value="` S-P-Z5.08 Zarządzanie aspektami środowiskowymi"/>
          <xsd:enumeration value="` JSB-P-Z5.09 Sterowanie operacyjne, monitorowanie i pomiary"/>
          <xsd:enumeration value="J-I-Z5.10 Koszty jakości"/>
          <xsd:enumeration value="S-I-Z5.11 Instrukcja postępowania z odpadami w Sanok RC S.A."/>
          <xsd:enumeration value="` J-P-Z5.12 Postępowanie w przypadku incydentu BI oraz naruszenia danych osobowych"/>
          <xsd:enumeration value="S-I-Z5.13 Postępowanie z odpadami w Laboratorium Ochrony Środowiska"/>
          <xsd:enumeration value="S-I-Z5.14 Postępowanie z odpadami produkcyjnymi w Zakładzie Produkcji Pasów Klinowych"/>
          <xsd:enumeration value="S-I-Z5.15 Postępowanie z odpadami w Zakładzie Uszczelek Samoprzylepnych Z-7"/>
          <xsd:enumeration value="S-I-Z5.16 Instrukcja postępowania z odpadami w DB – Zakład Produkcji Uszczelek Stolarkowych Z-8"/>
          <xsd:enumeration value="S-I-Z5.17 Postępowanie z odpadami w Zakładzie Z-1 i Z-2"/>
          <xsd:enumeration value="S-I-Z5.18 Postępowania z odpadami w Zakładzie produkcji wyrobów dla Farmacji Z-6"/>
          <xsd:enumeration value="S-I-Z5.19 Postępowanie z odpadami produkcyjnymi w Zakładzie Produkcji Mieszanek"/>
          <xsd:enumeration value="S-I-Z5.20 Postępowanie z odpadami na wydziale energetycznym Zakładu Obsługi Energetycznej Z-5"/>
          <xsd:enumeration value="S-I-Z5.21  Postępowanie z odpadami w Wydziale Produkcji Ciepła Z-5"/>
          <xsd:enumeration value="S-I-Z5.22 Postępowanie z odpadami w Z-5/EL5"/>
          <xsd:enumeration value="S-I-Z5.23 Postępowanie z odpadami powstającymi w wyniku eksploatacji komputerów i urządzeń współpracujących z nimi"/>
          <xsd:enumeration value="S-I-Z5.24 Postępowanie z odpadami metalowymi"/>
          <xsd:enumeration value="S-I-Z5.25 Postępowanie z odpadami w Laboratorium Badawczo-Kontrolnym"/>
          <xsd:enumeration value="S-I-Z5.26"/>
          <xsd:enumeration value="S-I-Z5.27 Postępowanie z odpadami w Pionie Logistyki"/>
          <xsd:enumeration value="JS-I-Z5.28 Zasady tworzenia i zarządzania dokumentacją techniczną"/>
          <xsd:enumeration value="J-I-Z5.29 Nadzorowanie recept, kart technologicznych i wypisów z recept w Zakładzie Produkcji Mieszanek Z-4"/>
          <xsd:enumeration value="J-I-Z5.30 Nadzorowanie norm"/>
          <xsd:enumeration value="JS-I-Z5.31 Oznakowanie znakiem CE"/>
          <xsd:enumeration value="J-I-Z5.32 Archiwizowanie zapisów w Laboratorium Badawczo-Kontrolnym."/>
          <xsd:enumeration value="S-I-Z5.33"/>
          <xsd:enumeration value="JS-I-Z5.35 Obsługa bazy dokumentacji Zakładu Z - 2"/>
          <xsd:enumeration value="S-I-Z5.36 Obsługa bazy dokumentacji Zakładu Z - 7 - Uszczelki Samoprzylepne"/>
          <xsd:enumeration value="B-I-Z5.37 Zasady gospodarowania środkami ochrony indywidualnej, obuwiem i odzieżą roboczą oraz środkami do utrzymania higieny osobistej"/>
          <xsd:enumeration value="JB-I-Z5.38 Archiwizacja zapisów Finansowo-Księgowych"/>
          <xsd:enumeration value="` S-P-Z5.39 Audyt energetyczny"/>
          <xsd:enumeration value="J-I-Z5.40 Audity bezpieczeństwa informacji"/>
          <xsd:enumeration value="` J-P-Z5.41 Procedura kontroli dostępu"/>
          <xsd:enumeration value="Podręcznik ZBI Zarządzanie Bezpieczeństwem Informacji"/>
          <xsd:enumeration value="Przewodnik Główny Plan Walidacji"/>
          <xsd:enumeration value="PZ6"/>
          <xsd:enumeration value="' Opis procesu PZ6"/>
          <xsd:enumeration value="J-I-Z6.01 Instrukcja kompleksowo normująca zasady i sposób postępowania przy elektronicznej wymianie danych"/>
          <xsd:enumeration value="JS-I-Z6.02 Zasady przyznawania dostępu do zasobów sieciowych"/>
          <xsd:enumeration value="JS-I-Z6.03 Zabezpieczanie danych w systemie komputerowym Spółki"/>
          <xsd:enumeration value="JS-I-Z6.04 Nadzorowanie oprogramowania i zapisów prowadzonych na dyskach komputerowych"/>
          <xsd:enumeration value="JS-I-Z6.05 Zabezpieczanie, przechowywanie danych systemów komputerowych sterujących procesem produkcji w Zakładzie Z-4"/>
          <xsd:enumeration value="PZ7"/>
          <xsd:enumeration value="' Opis procesu PZ7"/>
          <xsd:enumeration value="Przewodnik Zarządzanie korporacyjne"/>
          <xsd:enumeration value="JSB-I-Z7.01 Eskalacja problemów  w Grupie Kapitałowej Sanok Rubber Company - Biznes Motoryzacji"/>
          <xsd:enumeration value="J-I-Z7.02 Współpraca ze spółką zależną QMRP"/>
          <xsd:enumeration value="PR1"/>
          <xsd:enumeration value="' Opis procesu PR1"/>
          <xsd:enumeration value="J-I-R1.01 Monitorowanie satysfakcji klienta"/>
          <xsd:enumeration value="JS-I-R1.02 Przegląd zapytań ofertowych i kontraktów w Zakładach Z-1, Z-2 i Z-MX"/>
          <xsd:enumeration value="JS-I-R1.03 Przegląd zapytań ofertowych, umów i zamówień zewnętrznych w DB i DP z wyłączeniem AGD"/>
          <xsd:enumeration value="S-I-R1.04 Przegląd zapytań, ofert i umów w Laboratorium Ochrony Środowiska"/>
          <xsd:enumeration value="JS-I-R1.05 Zapytania ofertowe na mieszanki gumowe"/>
          <xsd:enumeration value="PR2"/>
          <xsd:enumeration value="' Opis procesu PR2"/>
          <xsd:enumeration value="` JS-P-R2.01G Planowanie jakości, projektowanie wyrobu i procesu produkcji Segmencie Motoryzacji"/>
          <xsd:enumeration value="` J-P-R2.02G Proces zatwierdzania wyrobu/części do produkcji (PPAP)"/>
          <xsd:enumeration value="` Przewodnik BNU Budżetowanie nowych uruchomień"/>
          <xsd:enumeration value="` Przewodnik PPAP Przewodnik w zakresie procesu zatwierdzania części do produkcji (PPAP)"/>
          <xsd:enumeration value="JSB-I-R2.03  Instrukcja Zasady opracowywania i aktualizacji kart zagrożenia zawodowego"/>
          <xsd:enumeration value="JS-I-R2.04 Planowanie jakości, projektowanie mieszanki i procesu produkcji w Zakładzie Z-4"/>
          <xsd:enumeration value="JS-I-R2.05 Wprowadzanie nowych surowców do produkcji mieszanek gumowych"/>
          <xsd:enumeration value="J-I-R2.06 Prowadzenie procesu produkcji mieszanki laboratoryjnej w Dziale Rozwoju R4"/>
          <xsd:enumeration value="JS-I-R2.07G Metodologia wyodrębniania identyfikacji charakterystyk specjalnych procesu i wyrobu"/>
          <xsd:enumeration value="JS-I-R2.08 QFD-Rozwinięcie Funkcji Jakości"/>
          <xsd:enumeration value="JS-I-R2.09"/>
          <xsd:enumeration value="SB-I-R2.10 Weryfikacja wymagań BHP i środowiskowych dla surowców wykorzystywanych do produkcji mieszanek gumowych"/>
          <xsd:enumeration value="J-I-R2.11G Przygotowanie planu kontroli. Dynamiczne planowanie kontroli"/>
          <xsd:enumeration value="JS-I-R2.12 Wyznaczanie początkowej zdolności procesu produkcji"/>
          <xsd:enumeration value="JS-I-R2.13 Uruchomienie produkcji pasów klinowych o długościach innych niż dotychczas produkowane"/>
          <xsd:enumeration value="JS-I-R2.14G Zatwierdzanie procesu produkcyjnego"/>
          <xsd:enumeration value="JS-I-R2.15 Uruchomienie wyrobu podobnego do już produkowanego w Dywizji Infrastruktury"/>
          <xsd:enumeration value="J-I-R2.16 Projektowanie i wykonanie oprzyrządowania do produkcji wyrobów wytłaczanych / Z-2"/>
          <xsd:enumeration value="JS-I-R2.17 Projektowanie i wykonanie oprzyrządowanie do produkcji wyrobów wytłaczanych w Dywizji Infrastruktury"/>
          <xsd:enumeration value="JS-I-R2.18 Opracowywanie konstrukcji rdzenia dla pasów klinowych płaskich i zespolonych"/>
          <xsd:enumeration value="J-I-R2.19 Przygotowanie instrukcji pracy"/>
          <xsd:enumeration value="JS-I-R2.20 Uruchamianie produkcji nowych wyrobów w Zakładzie Z-6"/>
          <xsd:enumeration value="SB-I-R2.22 Weryfikacja wymagań BHP i środowiskowych dla substancji i mieszanin chemicznych"/>
          <xsd:enumeration value="PR3"/>
          <xsd:enumeration value="' Opis procesu PR3"/>
          <xsd:enumeration value="` JS-P-R3.01 Postępowanie z wyrobami niezgodnymi z wymaganiami"/>
          <xsd:enumeration value="S-I-R3.02 Postępowanie z substancją szkodliwą o nazwie toluen"/>
          <xsd:enumeration value="JSB-I-R3.03  Odtłuszczanie/ fosforanowanie cienkopowłokowe części metalowych, trawienie pasywacyjne aluminium oraz fosforanowanie grubopowłokowe wyrobów gumowo-metalowych"/>
          <xsd:enumeration value="JS-I-R3.04 Montaż komponentów z wyrobami gumowymi formowymi(Z-1)"/>
          <xsd:enumeration value="JS-I-R3.05 Odtłuszczanie części metalowych wchodzących w skład wyrobów gumowo-metalowych"/>
          <xsd:enumeration value="JS-I-R3.06 Wprowadzanie nowych recept mieszanek produkcyjnych"/>
          <xsd:enumeration value="JS-I-R3.07  Oznaczanie i identyfikacja wyrobów i dostaw w ZakładzieZ-2"/>
          <xsd:enumeration value="J-I-R3.08G Prowadzenie kart kontrolnych cech P"/>
          <xsd:enumeration value="JS-I-R3.09 Instrukcja procesu wytłaczania wyrobów gumowych"/>
          <xsd:enumeration value="J-I-R3.10G Metoda Statystycznego Sterowania Procesem (SPC)"/>
          <xsd:enumeration value="J-I-R3.11 Nadzorowanie wyrobów i komponentów zwolnionych przed zakończeniem kontroli i badań"/>
          <xsd:enumeration value="JSB-I-R3.12 Instrukcja przezbrajania wtryskarek w zakładzie produkcji artykułów formowych Z-1"/>
          <xsd:enumeration value="JS-I-R3.13 Konfekcjonowanie mieszanek gumowych"/>
          <xsd:enumeration value="JS-I-R3.14 Odtłuszczanie części aluminiowych wchodzących w skład wyrobów gumowo-metalowych"/>
          <xsd:enumeration value="JS-I-R3.15 Odtłuszczanie/fosforanowanie części metalowych wchodzących w skład wyrobów gumowo-metalowych."/>
          <xsd:enumeration value="JS-I-R3.16 Piaskowanie powierzchni części metalowych i z tworzywa wchodzących w skład wyrobów gumowo-metalowych"/>
          <xsd:enumeration value="JSB-I-R3.17 Powlekanie klejem części metalowych i z tworzywa sztucznego"/>
          <xsd:enumeration value="JS-I-R3.18 Proces wulkanizacji wyrobów gumowych, gumowo metalowych i gumowo tworzywowych"/>
          <xsd:enumeration value="JS-I-R3.19 Olejenie gotowych wyrobów gumowo metalowych"/>
          <xsd:enumeration value="JS-I-R3.20 Wykańczanie wyrobów formowych metodą zamrażania"/>
          <xsd:enumeration value="JS-I-R3.21 Wykańczanie ręczne"/>
          <xsd:enumeration value="JS-I-R3.22 Oznaczanie i identyfikacja wyrobów formowych w Zakładzie Z-1"/>
          <xsd:enumeration value="J-I-R3.23 Wnioskowanie o wprowadzenie zmiany w wyrobie lub procesie produkcyjnym"/>
          <xsd:enumeration value="JS-I-R3.24 Konfekcjonowanie i wulkanizacja złącz przepon do naczyń wzbiorczych wykonywanych metodą łączenia."/>
          <xsd:enumeration value="JS-I-R3.25 Kontrola szczelności złącz przepon"/>
          <xsd:enumeration value="JS-I-R3.26 Ostateczna kontrola jakości wyrobu gotowego."/>
          <xsd:enumeration value="JS-I-R3.27 Wykonywanie rękawów gumowych do przepon workowych"/>
          <xsd:enumeration value="JS-I-R3.28 Technologia procesu produkcji pasów klinowych i płaskich"/>
          <xsd:enumeration value="JS-I-R3.29 Oznaczanie i identyfikacja wyrobów w Zakładzie Z-3"/>
          <xsd:enumeration value="JS-I-R3.30 Sterowanie procesem produkcji wyrobów wytłaczanych w Zakładzie Produkcji Uszczelek Samoprzylepnych Z-7"/>
          <xsd:enumeration value="JS-I-R3.31 Sterowanie procesem produkcji wyrobów wytłaczanych w BD-Uszczelki Stolarkowe"/>
          <xsd:enumeration value="JS-I-R3.32 Przechowywanie i przygotowanie lakierów stosowanych do produkcji wyrobów wytłaczanych"/>
          <xsd:enumeration value="JS-I-R3.33 Proces produkcji wyrobów dla przemysłu farmaceutycznego"/>
          <xsd:enumeration value="JS-I-R3.34 Prowadzenie procesu produkcji mieszanki gumowej w Zakładzie Z-4"/>
          <xsd:enumeration value="JS-I-R3.35 Instrukcja kontroli inspekcyjnej"/>
          <xsd:enumeration value="JS-I-R3.36 Instrukcja procesu łączenia profili gumowych i z TPE oraz doformowywania końcówek"/>
          <xsd:enumeration value="JS-I-R3.37 Sposób przygotowania i pobierania mieszanek gumowych łączeniowych w Zakładzie Z-2"/>
          <xsd:enumeration value="JS-I-R3.38 Instrukcja cięcia cholew na urządzeniu Max Müllerw Zakładzie Z-1"/>
          <xsd:enumeration value="JS-I-R3.39 Magazynowanie, identyfikacja i proces suszenia na zakładzieZ-2. Kord szklany EC-9 impregnowany"/>
          <xsd:enumeration value="JSB-I-R3.40 Instrukcja procesu kalibrowania wyrobów gumowo-metalowych"/>
          <xsd:enumeration value="JS-I-R3.41 Instrukcja postępowania przy rozpoczęciu, przekazaniu na ruchu i zakończeniu pracy w ZakładzieZ-2"/>
          <xsd:enumeration value="JS-I-R3.42 Zarządzanie wymaganiami klienta w procesie produkcji mieszanek"/>
          <xsd:enumeration value="JS-I-R3.43 Instrukcja Auditów Warstwowych LPA"/>
          <xsd:enumeration value="JS-I-R3.44 Sposób i zakres naprawy złącz - gniazdo Roto Okna Dachowe"/>
          <xsd:enumeration value="J-I-R3.45 Zasady uznania wyrobu za wątpliwy"/>
          <xsd:enumeration value="JS-I-R3.46 Postępowanie z materiałami niespełniającymi  wymagań w Zakładzie Z-4"/>
          <xsd:enumeration value="JS-I-R3.47 Instrukcja kontroli stuprocentowej i proces przeróbki/naprawy wyrobów"/>
          <xsd:enumeration value="JS-I-R3.48 Znakowanie daty produkcji na wyrobie formowym"/>
          <xsd:enumeration value="JS-I-R3.49 Pakowanie"/>
          <xsd:enumeration value="JS-I-R3.50 Przezbrajanie linii do produkcji wyrobów wytłaczanych"/>
          <xsd:enumeration value="JS-I-R3.51 Przezbrajanie linii do produkcji wyrobów tworzywowych wytłaczanych"/>
          <xsd:enumeration value="JS-I-R3.52 Wiercenie otworów w wyrobach gumowych w Zakładzie Z-1"/>
          <xsd:enumeration value="JS-I-R3.53 Przygotowanie, kontrola i nadzór roztworów płynu antyadhezyjnego"/>
          <xsd:enumeration value="J-I-R3.54 Postępowanie w przypadku wycofania wyrobu z rynku"/>
          <xsd:enumeration value="J-I-R3.55G Zarządzanie wyrobami i procesami wytwarzania związanymi z bezpieczeństwem wyrobu."/>
          <xsd:enumeration value="JS-I-R3.56 Instrukcja procesu wytłaczania wyrobów tworzywowych"/>
          <xsd:enumeration value="JS-I-R3.57 Przygotowanie konfekcji pneumobloków"/>
          <xsd:enumeration value="J-I-R3.58 Alternatywne metody kontroli. Tymczasowe zmiany w procesie produkcji."/>
          <xsd:enumeration value="JS-I-R3.59 Znakowanie wyrobów na urządzeniu do znakowania TMP1700"/>
          <xsd:enumeration value="JS-I-R3.60 Instructions for extrusion of rubber products in the ZMX Plant"/>
          <xsd:enumeration value="JSB-I-R3.61 Zrobotyzowany załadunek rozładunek tulejek metalowych"/>
          <xsd:enumeration value="JS-I-R3.62 Marking and identification of products and supplies at Z-MX Plant"/>
          <xsd:enumeration value="JS-I-R3.69 Instruction of the self-adhesive tape application process at the ZMX plant"/>
          <xsd:enumeration value="JS-I-R3.63 Storage and preparation of coatings used for the production of extruded products. Coating application process"/>
          <xsd:enumeration value="JS-I-R3.70 Instrukcja użycia mieszanek czyszczących"/>
          <xsd:enumeration value="JS-I-R3.72 Mycie oprzyrządowania po operacji powlekania klejem"/>
          <xsd:enumeration value="PR4"/>
          <xsd:enumeration value="' Opis procesu PR4"/>
          <xsd:enumeration value="J-I-R4.01 Zamawianie dobowe mieszanek w Zakładzie Produkcji Mieszanek Z4 przez Zakłady Spółki"/>
          <xsd:enumeration value="JS-I-R4.02 Proces planowania produkcji i potrzeb materiałowych"/>
          <xsd:enumeration value="JS-I-R4.03 Magazynowanie mieszanek gumowych w Zakładzie Produkcji Artykułów Formowych Z-1"/>
          <xsd:enumeration value="JS-I-R4.04 Przechowywanie wkładek metalowych w Zakładzie Z-2"/>
          <xsd:enumeration value="JS-I-R4.05 Magazynowanie mieszanek, taśm oraz materiałów bezpośrednio produkcyjnych i opakowań w Zakładzie Z-2"/>
          <xsd:enumeration value="JS-I-R4.06 Przepływ i rozmieszczenie materiałów w procesie produkcji mieszanek gumowych."/>
          <xsd:enumeration value="JS-I-R4.07 Przyjmowanie, składowanie i wydawanie mieszanek i wyrobów gotowych w Zespole Magazynów Wyjściowych Sanok RC"/>
          <xsd:enumeration value="JS-I-R4.08 Ocena i dobór wykonawców usług transportowych i spedycyjnych"/>
          <xsd:enumeration value="JS-I-R4.09 Instrukcja obsługi regałów paletowych"/>
          <xsd:enumeration value="JS-I-R4.10 Przyjęcie i kontrola jakości dostaw usług i mieszanek kupowanych na zewnątrz dla zakładu Z-1"/>
          <xsd:enumeration value="JS-I-R4.11 Magazynowanie, kontrola i oznaczenie dostaw w magazynach ZM oraz wydawanie materiałów do produkcji"/>
          <xsd:enumeration value="JSB-I-R4.12 Magazynowanie surowców w magazynie surowców Z4"/>
          <xsd:enumeration value="JS-I-R4.13 Odbiór i dystrybucja kanbanów"/>
          <xsd:enumeration value="JSB-I-R4.14 Zapewnienie gotowości technicznej środków transportu wewnętrznego"/>
          <xsd:enumeration value="S-I-R4.15 Magazynowanie i wydawanie substancji szkodliwej o nazwie toluen."/>
          <xsd:enumeration value="S-I-R4.16 Magazynowanie, wydawanie i transport substancji szkodliwej o nazwie - Primera Xylan 4016/F9160"/>
          <xsd:enumeration value="JS-I-R4.17 Instrukcja zarządzania zmianami cen w systemie SAP dla Zakładu Z-1 i Z-2"/>
          <xsd:enumeration value="JS-I-R4.18 Przechowywanie i oznaczanie floka"/>
          <xsd:enumeration value="JS-I-R4.19 Magazynowanie mieszanek gumowych w Zakładzie Produkcji Pasów Klinowych Z-3"/>
          <xsd:enumeration value="J-I-R4.20 Instrukcja kompleksowo normująca zasady i sposób postępowania przy dokonywaniu odpraw celnych"/>
          <xsd:enumeration value="JS-I-R4.21 Instrukcja w zakresie obrotu pojemnikami pomiędzy Sanok RC i Dostawcami komponentów metalowych"/>
          <xsd:enumeration value="JS-I-R4.22 Magazynowanie surowców i materiałów w Magazynie Wydziałowym w Zakładzie Z-3"/>
          <xsd:enumeration value="B-I-R4.23 Instrukcja BHP  na stanowisku operator wózka widłowego, wydawca magazynowy, magazynier, obowiązująca w obszarze magazynów Działu Logistyki i Zakupów."/>
          <xsd:enumeration value="JS-I-R4.24 Przyjmowanie i nadzorowanie opakowań zwrotnych"/>
          <xsd:enumeration value="J-I-R4.25 Instrukcja kompleksowo normująca zasady i sposób postępowania w zakresie określenia zweryfikowanej masy kontenera VGM."/>
          <xsd:enumeration value="JS-I-R4.27 Magazynowanie mieszanek, taśm oraz materiałów bezpośrednio produkcyjnych i opakowań w Zakładzie Z-MX"/>
          <xsd:enumeration value="JS-I-R4.31 Proces planowania produkcji i potrzeb materiałowych Dywizja Mieszanek"/>
          <xsd:enumeration value="J-I-R4.33 Magazynowanie mieszanek w magazynach  Z4"/>
          <xsd:enumeration value="PW1"/>
          <xsd:enumeration value="' Opis procesu PW1"/>
          <xsd:enumeration value="J-I-W1.01 Instrukcja obsługi reklamacji dostaw."/>
          <xsd:enumeration value="JS-I-W1.02 Realizacja zakupów"/>
          <xsd:enumeration value="JS-I-W1.03 Dobór dostawców i ocena dostaw węgla kamiennego"/>
          <xsd:enumeration value="`S-I-W1.04 Zakupy w Laboratorium Ochrony Środowiska"/>
          <xsd:enumeration value="`S-I-W1.05 Refundacja okularów korekcyjnych"/>
          <xsd:enumeration value="JS-I-W1.07 Kontrola dostaw i zgłaszanie reklamacji do dostawców w zakładzie Z-MX"/>
          <xsd:enumeration value="J-I-W1.08 Proces zakupu mieszanek od dostawców zewnętrznych - Dywizja mieszanek"/>
          <xsd:enumeration value="PrzewodnikWiODO Wybór i ocena dostawców oprzyrządowania"/>
          <xsd:enumeration value="PrzewodnikDiOD Dobór i ocena dostawców (DiOD)"/>
          <xsd:enumeration value="PW2"/>
          <xsd:enumeration value="' Opis procesu PW2"/>
          <xsd:enumeration value="JS-I-W2.01 Badanie zdolności maszyn"/>
          <xsd:enumeration value="J-I-W2.02 Planowanie, realizacja i dokumentowanie prac utrzymania ruchu w Zakładzie Z-1"/>
          <xsd:enumeration value="JS-I-W2.03 Planowanie, realizacja i dokumentowanie prac utrzymania ruchu w Zakładzie Z-3"/>
          <xsd:enumeration value="JS-I-W2.04 Nadzorowanie środków produkcji i oprzyrządowania w Dywizji Infrastruktury"/>
          <xsd:enumeration value="JS-I-W2.05 Planowanie, realizacja i dokumentowanie działań utrzymania ruchu w Zakładzie Z-2"/>
          <xsd:enumeration value="JS-I-W2.06 Planowanie, realizacja i dokumentowanie działań utrzymania ruchu w Zakładzie Z-6"/>
          <xsd:enumeration value="JSB-I-W2.07 Planowanie, realizacja i dokumentowanie prac związanych z dopuszczeniem do eksploatacji i utrzymaniem ruchu w Zakładzie Z-4"/>
          <xsd:enumeration value="JS-I-W2.08 Planowanie, realizacja i dokumentowanie prac utrzymania ruchu urządzeń energetycznych"/>
          <xsd:enumeration value="JS-I-W2.09 Zasady przeprowadzania kontroli czujników obecności profilu w urządzeniach wyposażonych w system &quot;POKA-YOKE&quot;"/>
          <xsd:enumeration value="JS-I-W2.10 Planowanie, realizacja i dokumentowanie prac związanych z dopuszczeniem do eksploatacji i utrzymania ruchu maszyn i urządzeń w Dziale Rozwoju R4"/>
          <xsd:enumeration value="JS-I-W2.11 Zasady gospodarki oprzyrządowaniem"/>
          <xsd:enumeration value="JS-I-W2.12 Zasady gospodarki formami wulkanizacyjnymi w Zakładzie Z-3"/>
          <xsd:enumeration value="JS-I-W2.13 Zasady gospodarki oprzyrządowaniem w Zakładzie Z-6"/>
          <xsd:enumeration value="JS-I-W2.14 Zasady gospodarki oprzyrządowaniem w Zakładzie Z-2"/>
          <xsd:enumeration value="JS-I-W2.15 Czyszczenie układu podawania kleju do flokowania na linii ESCH"/>
          <xsd:enumeration value="B-I-W2.16 Postępowanie podczas kontroli maszyn i oceny spełniania przez nie wymagań minimalnych dotyczących BHP"/>
          <xsd:enumeration value="J-I-W2.21 Proces czyszczenia urządzeń i wyposażenia w Zakładzie Z-6"/>
          <xsd:enumeration value="PW3"/>
          <xsd:enumeration value="' Opis procesu PW3"/>
          <xsd:enumeration value="J-I-W3.01 Nadzorowanie wzorców pomiarowych, eksploatacja i przechowywanie."/>
          <xsd:enumeration value="J-I-W3.02 Zasady nadzorowania przyrządów pomiarowych"/>
          <xsd:enumeration value="JS-I-W3.03 Postępowanie z przyrządami urządzeniami Laboratoryjnymi Monitoringu Mikrobiologicznego Z-6"/>
          <xsd:enumeration value="JS-I-W3.04 Nadzór nad urządzeniami laboratoryjnymi w Laboratorium Badawczo- Kontrolnym"/>
          <xsd:enumeration value="JS-I-W3.08 Nadzorowanie urządzeń laboratoryjnych w Laboratorium Ochrony Środowiska"/>
          <xsd:enumeration value="JS-I-W3.09 Nadzór nad sprzętem pomiarowo-kontrolnym w Zakładzie Z-2"/>
          <xsd:enumeration value="J-I-W3.11G Badanie powtarzalności i odtwarzalności systemu pomiarowego – metoda R&amp;R"/>
          <xsd:enumeration value="JS-I-W3.10 Nadzór nad urządzeniami laboratoryjnymi w Dziale Jakości J4"/>
          <xsd:enumeration value="J-I-W3.12 Wyznaczanie współczynnika przydatności pomiarowej przyrządu pomiarowego"/>
          <xsd:enumeration value="J-I-W3.13G Instrukcja badania zmienności systemu pomiarowego do oceny alternatywnej"/>
          <xsd:enumeration value="JSB-I-W3.15 Obsługa programu AUTOMATYK - METROLOG"/>
          <xsd:enumeration value="JS-I-W3.16 Sprawdzanie przyrządów analogowych (amperomierzy i woltomierzy)"/>
          <xsd:enumeration value="PW4"/>
          <xsd:enumeration value="' Opis procesu PW4"/>
          <xsd:enumeration value="` J-P-W4.01 Rozpatrywanie reklamacji – analiza zastrzeżeń i reklamacji zewnętrznych"/>
          <xsd:enumeration value="` JSB-P-W4.02G Działania korygujące"/>
          <xsd:enumeration value="` JSB-P-W4.03G Analiza ryzyka i działania zapobiegawcze"/>
          <xsd:enumeration value="` JSB-P-W4.04 Ocena ryzyka na stanowisku pracy"/>
          <xsd:enumeration value="JS-I-W4.05  Postępowanie podczas wystąpienia niezgodności procesu i wyrobu w DB-Uszczelki Samoprzylepne Z-7"/>
          <xsd:enumeration value="JS-I-W4.06 Postępowania przy usuwaniu niezgodności w procesie produkcji wyrobów wytłaczanych"/>
          <xsd:enumeration value="JS-I-W4.07 Postępowanie z niezgodnościami wewnętrznymi w Zakładzie Uszczelek Karoserii Z-2"/>
          <xsd:enumeration value="JS-I-W4.08 Wykres Ishikawy"/>
          <xsd:enumeration value="JS-I-W4.09 Postępowanie w przypadku wystąpienia niezgodności w procesie produkcji w Zakładzie Z-4"/>
          <xsd:enumeration value="JS-I-W4.10 Reagowanie w przypadku stwierdzenia niezgodności"/>
          <xsd:enumeration value="B-I-W4.11 Postępowanie w razie wystąpienia wypadku przy pracy"/>
          <xsd:enumeration value="S-I-W4.12 Postępowanie z pracą niezgodną z wymaganiami w Laboratorium Ochrony Środowiska"/>
          <xsd:enumeration value="J-I-W4.13 Rozpatrywanie reklamacji - Analiza zastrzeżeń i reklamacji wewnętrznych"/>
          <xsd:enumeration value="JS-I-W4.14 Rozpatrywanie skargi i reklamacji w Laboratorium Ochrony Środowiska"/>
          <xsd:enumeration value="JS-I-W4.15 Wykres wadliwości-diagram Pareto wad dominujących przy produkcji wyrobów dla farmacji"/>
          <xsd:enumeration value="JS-I-W4.16 Rozpatrywanie reklamacji jakościowych w Zakładzie Z-3"/>
          <xsd:enumeration value="JS-I-W4.17 Wewnętrzna karta analizy niezgodności form"/>
          <xsd:enumeration value="JSB-I-W4.18  Klasyfikacja informacji i ocena ryzyka w Bezpieczeństwie Informacji"/>
          <xsd:enumeration value="S-I-W4.19 Działania korygujące i zapobiegawcze w Laboratorium Ochrony Środowiska"/>
          <xsd:enumeration value="B-I-W4.20 Sposób postępowania przy zgłaszaniu i rejestracji zdarzeń potencjalnie wypadkowych"/>
          <xsd:enumeration value="JS-I-W4.21 Projekty Kaizen Standard. Projekty SixSigma"/>
          <xsd:enumeration value="JS-I-W4.22 Projekty Kaizen Przed/Po"/>
          <xsd:enumeration value="JS-I-W4.23 Instrukcja redukcji wadliwości wewnętrznej w procesie produkcyjnym"/>
          <xsd:enumeration value="JS-I-W4.24 Postępowanie z niezgodnościami wewnętrznymi w zakładzie Z-MX"/>
          <xsd:enumeration value="J-I-W4.25G FMEA"/>
          <xsd:enumeration value="J-I-W4.14 Reklamacje wewnętrzne w Zakładzie Z-2"/>
          <xsd:enumeration value="Przewodnik WCM Wdrażanie najlepszych praktyk produkcyjnych"/>
          <xsd:enumeration value="Przewodnik Optymalizacja procesów produkcyjnych z wykorzystaniem narzędzi Lean Manufacturing"/>
          <xsd:enumeration value="PW5"/>
          <xsd:enumeration value="' Opis procesu PW5"/>
          <xsd:enumeration value="J-I-W5.01 Postępowanie przy kontroli jakości dostaw"/>
          <xsd:enumeration value="J-I-W5.02 Postępowanie przy kontroli jakości mieszanek gumowych"/>
          <xsd:enumeration value="JS-I-W5.03 Badania pełne mieszanek gumowych Z-6"/>
          <xsd:enumeration value="J-I-W5.04G Badania laboratoryjne wyrobów gotowych"/>
          <xsd:enumeration value="JS-I-W5.05 Badania trwałościowe pasów klinowych"/>
          <xsd:enumeration value="JS-I-W5.06 Postępowanie przy pomiarze nośności, sił wytrzymałości złącz, zakładania,  zdejmowania przyczepności warstwy flokowanej w Zakładzie Uszczelek Karoserii Z-2"/>
          <xsd:enumeration value="JS-I-W5.07 Postępowanie przy pomiarze parametru gęstości uszczelek w Zakładzie Z-2 na wadze Mettler Toledo serii XS"/>
          <xsd:enumeration value="JS-I-W5.08 Postępowanie przy badaniu ścieralności na maszynie APG1000"/>
          <xsd:enumeration value="JS-I-W5.09 Postępowanie przy badaniu przyczepności warstwy flokowanej do podłoża"/>
          <xsd:enumeration value="JS-I-W5.10 Badania fizyko-chemiczne wyrobów gotowych Z-6"/>
          <xsd:enumeration value="JS-I-W5.11 Postępowanie przy badaniu twardości za pomocą urządzenia MICRO IRHD &quot;HILDEBRAND&quot;"/>
          <xsd:enumeration value="JS-I-W5.12 Postępowanie przy badaniu ścieralności warstwy lakierowanej na urządzeniu typu Karcher HDS 801"/>
          <xsd:enumeration value="JS-I-W5.13 Pomiar wielkości elektrycznych wyrobów i mieszanek gumowych"/>
          <xsd:enumeration value="JS-I-W5.14 Monitorowanie czystości mikrobiologicznej i cząsteczkowej środowiska pracy strefy białej oraz szarej kontrolowanej mikrobiologicznie"/>
          <xsd:enumeration value="JS-I-W5.15 Badania czystości cząsteczkowej wyrobów metodą FAKTORA"/>
          <xsd:enumeration value="JS-I-W5.16 Badanie toksyczności wyrobów gumowych przy użyciu komórek GMK (badania in vitro)"/>
          <xsd:enumeration value="JS-I-W5.17 Oznaczanie endotoksyn bakteryjnych metodą żelową-testem LAL"/>
          <xsd:enumeration value="S-I-W5.18 Zasady działania Laboratorium Ochrony Środowiska"/>
          <xsd:enumeration value="S-I-W5.19 Walidacja metod badawczych w Laboratorium Ochrony Środowiska"/>
          <xsd:enumeration value="S-I-W5.20 Metody badań stosowane w Laboratorium Ochrony Środowiska"/>
          <xsd:enumeration value="JS-I-W5.21 Instrukcja postępowania podczas sprawdzania przekrojów profili"/>
          <xsd:enumeration value="S-I-W5.22 Sterowanie jakością badań w Laboratorium Ochrony Środowiska"/>
          <xsd:enumeration value="S-I-W5.23 Sterowanie jakością badań w Laboratorium Ochrony Środowiska - Pył"/>
          <xsd:enumeration value="S-I-W5.24 Pobieranie próbek i postępowanie z próbkami do badań w Laboratorium Ochrony Środowiska"/>
          <xsd:enumeration value="S-I-W5.25 Sterowanie jakością badań w Laboratorium Ochrony Środowiska. Natężenie oświetlenia elektrycznego"/>
          <xsd:enumeration value="S-I-W5.26 Sterowanie jakością badań w Laboratorium Ochrony Środowiska - Hałas"/>
          <xsd:enumeration value="JS-I-W5.27 Badanie czystości cząsteczkowej wyrobów metodą wypłukiwania z Tween 80"/>
          <xsd:enumeration value="PW6"/>
          <xsd:enumeration value="' Opis procesu PW6"/>
          <xsd:enumeration value="JSB-I-W6.01 Zarządzanie procesem produkcji, przesyłu i dystrybucji sprężonego powietrza."/>
          <xsd:enumeration value="JSB-I-W6.02 Zarządzanie procesem produkcji, przesyłu i dystrybucji wody obiegowo-chłodniczej"/>
          <xsd:enumeration value="JSB-I-W6.03 Zarządzanie procesem odbioru, przesyłu i dystrybucji gazu ziemnego"/>
          <xsd:enumeration value="JSB-I-W6.04 Zarządzanie procesem przesyłu i dystrybucji energii cieplnej"/>
          <xsd:enumeration value="JS-I-W6.05 Instrukcja eksploatacji urządzeń energetycznych 110, 6 i 0,4 kV obsługiwanych przez EL5"/>
          <xsd:enumeration value="JS-I-W6.06 Produkcja energii cieplnej"/>
          <xsd:enumeration value="JSB-I-W6.07 Zarządzanie procesem dostawy energii elektrycznej"/>
          <xsd:enumeration value="JS-I-W6.08 Parametry czynników energetycznych dostarczanych przez Zakład Obsługi Energetycznej zakładom produkcyjnym oraz sposób ich rejestrowania"/>
          <xsd:enumeration value="S-I-W6.09 Ustalanie rocznej wielkości emisji CO2"/>
          <xsd:enumeration value="JSB-I-W6.10 Zarządzanie procesami produkcji, przesyłu i dystrybucji czynników energetycznych"/>
        </xsd:restriction>
      </xsd:simpleType>
    </xsd:element>
    <xsd:element name="Autor_x002f_Zak_x0142_ad" ma:index="4" nillable="true" ma:displayName="Autor/Zakład" ma:default="Z-1" ma:format="Dropdown" ma:internalName="Autor_x002f_Zak_x0142_ad">
      <xsd:simpleType>
        <xsd:restriction base="dms:Choice">
          <xsd:enumeration value="-"/>
          <xsd:enumeration value="Z-1"/>
          <xsd:enumeration value="Z-2"/>
          <xsd:enumeration value="Z-3"/>
          <xsd:enumeration value="Z-4"/>
          <xsd:enumeration value="Z-5"/>
          <xsd:enumeration value="Z-6"/>
          <xsd:enumeration value="Z-7"/>
          <xsd:enumeration value="Z-8"/>
          <xsd:enumeration value="AB"/>
          <xsd:enumeration value="DA"/>
          <xsd:enumeration value="DB"/>
          <xsd:enumeration value="DF"/>
          <xsd:enumeration value="DJ"/>
          <xsd:enumeration value="DL"/>
          <xsd:enumeration value="DMG"/>
          <xsd:enumeration value="DP"/>
          <xsd:enumeration value="DPM"/>
          <xsd:enumeration value="DR"/>
          <xsd:enumeration value="JL"/>
          <xsd:enumeration value="JZ"/>
          <xsd:enumeration value="JS"/>
          <xsd:enumeration value="KS"/>
          <xsd:enumeration value="KZ"/>
          <xsd:enumeration value="LP"/>
          <xsd:enumeration value="MM"/>
          <xsd:enumeration value="RI"/>
          <xsd:enumeration value="DL/Z4"/>
          <xsd:enumeration value="Z5/XP"/>
          <xsd:enumeration value="Z5/XE"/>
          <xsd:enumeration value="Z5/EN"/>
          <xsd:enumeration value="AB/JS"/>
          <xsd:enumeration value="DB/Z7"/>
          <xsd:enumeration value="DL/Z1"/>
          <xsd:enumeration value="JZ/AB"/>
          <xsd:enumeration value="Z-MX"/>
        </xsd:restriction>
      </xsd:simpleType>
    </xsd:element>
    <xsd:element name="S_x0142_owo_x0020_kluczowe" ma:index="5" nillable="true" ma:displayName="Słowo kluczowe" ma:internalName="S_x0142_owo_x0020_kluczowe" ma:requiredMultiChoice="true">
      <xsd:complexType>
        <xsd:complexContent>
          <xsd:extension base="dms:MultiChoiceFillIn">
            <xsd:sequence>
              <xsd:element name="Value" maxOccurs="unbounded" minOccurs="0" nillable="true">
                <xsd:simpleType>
                  <xsd:union memberTypes="dms:Text">
                    <xsd:simpleType>
                      <xsd:restriction base="dms:Choice">
                        <xsd:enumeration value="Audit"/>
                        <xsd:enumeration value="Badania i Kontrola"/>
                        <xsd:enumeration value="Bezpieczeństwo Informacji"/>
                        <xsd:enumeration value="Bezpieczeństwo wyrobu"/>
                        <xsd:enumeration value="BHP"/>
                        <xsd:enumeration value="Charakterystyki specjalne"/>
                        <xsd:enumeration value="Core tools/Narzędzia jakościowe"/>
                        <xsd:enumeration value="Kadry"/>
                        <xsd:enumeration value="Komunikacja"/>
                        <xsd:enumeration value="LEAN"/>
                        <xsd:enumeration value="Logistyka i Magazynowanie"/>
                        <xsd:enumeration value="Marketing i Handel"/>
                        <xsd:enumeration value="Nadzór nad dokumentacją"/>
                        <xsd:enumeration value="Nadzór nad wyrobem niezgodnym"/>
                        <xsd:enumeration value="Nowe uruchomienia/Rozwój"/>
                        <xsd:enumeration value="Oznaczanie/identyfikowalność"/>
                        <xsd:enumeration value="Planowanie/Zamówienia"/>
                        <xsd:enumeration value="Plany awaryjne"/>
                        <xsd:enumeration value="Poka yoke/Error proofing"/>
                        <xsd:enumeration value="Postępowanie z odpadami"/>
                        <xsd:enumeration value="PPOŻ"/>
                        <xsd:enumeration value="Problem solving"/>
                        <xsd:enumeration value="Proces/Technologia"/>
                        <xsd:enumeration value="Statystyka"/>
                        <xsd:enumeration value="Plany awaryjne"/>
                        <xsd:enumeration value="Ryzyko"/>
                        <xsd:enumeration value="Statystyka"/>
                        <xsd:enumeration value="Środki kontrolno-pomiarowe"/>
                        <xsd:enumeration value="Środowisko"/>
                        <xsd:enumeration value="TPM/Utrzymanie ruchu"/>
                        <xsd:enumeration value="Zarządzanie dostawcami/Zakupy"/>
                        <xsd:enumeration value="Zarządzanie infrastrukturą"/>
                        <xsd:enumeration value="Zarządzanie/Zarządzanie strategiczne"/>
                        <xsd:enumeration value="Zarządzanie zmianą"/>
                      </xsd:restriction>
                    </xsd:simpleType>
                  </xsd:union>
                </xsd:simpleType>
              </xsd:element>
            </xsd:sequence>
          </xsd:extension>
        </xsd:complexContent>
      </xsd:complexType>
    </xsd:element>
    <xsd:element name="Wersja_x0020_j_x0119_zykowa" ma:index="6" nillable="true" ma:displayName="Wersja językowa" ma:default="PL" ma:internalName="Wersja_x0020_j_x0119_zykowa">
      <xsd:complexType>
        <xsd:complexContent>
          <xsd:extension base="dms:MultiChoice">
            <xsd:sequence>
              <xsd:element name="Value" maxOccurs="unbounded" minOccurs="0" nillable="true">
                <xsd:simpleType>
                  <xsd:restriction base="dms:Choice">
                    <xsd:enumeration value="PL"/>
                    <xsd:enumeration value="EN"/>
                    <xsd:enumeration value="DE"/>
                    <xsd:enumeration value="FR"/>
                    <xsd:enumeration value="ES"/>
                    <xsd:enumeration value="RU"/>
                    <xsd:enumeration value="TR"/>
                    <xsd:enumeration value="UK"/>
                    <xsd:enumeration value="SR"/>
                    <xsd:enumeration value="RO"/>
                  </xsd:restriction>
                </xsd:simpleType>
              </xsd:element>
            </xsd:sequence>
          </xsd:extension>
        </xsd:complexContent>
      </xsd:complexType>
    </xsd:element>
    <xsd:element name="Link_x0020_do_x0020_wersji_x0020_EN" ma:index="7" nillable="true" ma:displayName="Język" ma:description="Jeżeli dokument w wersji  EN, DE, FR, ES dodać na 1177" ma:format="Hyperlink" ma:internalName="Link_x0020_do_x0020_wersji_x0020_EN">
      <xsd:complexType>
        <xsd:complexContent>
          <xsd:extension base="dms:URL">
            <xsd:sequence>
              <xsd:element name="Url" type="dms:ValidUrl" minOccurs="0" nillable="true"/>
              <xsd:element name="Description" type="xsd:string" nillable="true"/>
            </xsd:sequence>
          </xsd:extension>
        </xsd:complexContent>
      </xsd:complexType>
    </xsd:element>
    <xsd:element name="Link_x0020_do_x0020_wersji_x0020_DE_x002c__x0020_FR_x002c__x0020_ES" ma:index="8" nillable="true" ma:displayName="Link" ma:description="Link  &#10;" ma:format="Hyperlink" ma:internalName="Link_x0020_do_x0020_wersji_x0020_DE_x002c__x0020_FR_x002c__x0020_ES">
      <xsd:complexType>
        <xsd:complexContent>
          <xsd:extension base="dms:URL">
            <xsd:sequence>
              <xsd:element name="Url" type="dms:ValidUrl" minOccurs="0" nillable="true"/>
              <xsd:element name="Description" type="xsd:string" nillable="true"/>
            </xsd:sequence>
          </xsd:extension>
        </xsd:complexContent>
      </xsd:complexType>
    </xsd:element>
    <xsd:element name="Link_x0020_2" ma:index="9" nillable="true" ma:displayName="Link 2" ma:format="Hyperlink" ma:internalName="Link_x0020_2">
      <xsd:complexType>
        <xsd:complexContent>
          <xsd:extension base="dms:URL">
            <xsd:sequence>
              <xsd:element name="Url" type="dms:ValidUrl" minOccurs="0" nillable="true"/>
              <xsd:element name="Description" type="xsd:string" nillable="true"/>
            </xsd:sequence>
          </xsd:extension>
        </xsd:complexContent>
      </xsd:complexType>
    </xsd:element>
    <xsd:element name="Link_x0020_3" ma:index="10" nillable="true" ma:displayName="Link 3" ma:format="Hyperlink" ma:internalName="Link_x0020_3">
      <xsd:complexType>
        <xsd:complexContent>
          <xsd:extension base="dms:URL">
            <xsd:sequence>
              <xsd:element name="Url" type="dms:ValidUrl" minOccurs="0" nillable="true"/>
              <xsd:element name="Description" type="xsd:string" nillable="true"/>
            </xsd:sequence>
          </xsd:extension>
        </xsd:complexContent>
      </xsd:complexType>
    </xsd:element>
    <xsd:element name="Edycja" ma:index="11" nillable="true" ma:displayName="Edycja" ma:internalName="Edycja">
      <xsd:simpleType>
        <xsd:restriction base="dms:Text">
          <xsd:maxLength value="1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Typ zawartości"/>
        <xsd:element ref="dc:title" minOccurs="0" maxOccurs="1" ma:index="1" ma:displayName="Numer"/>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_x0020_do_x0020_wersji_x0020_EN xmlns="b6597847-8c7b-4eb2-a085-c105c246606c">
      <Url xsi:nil="true"/>
      <Description xsi:nil="true"/>
    </Link_x0020_do_x0020_wersji_x0020_EN>
    <Link_x0020_3 xmlns="b6597847-8c7b-4eb2-a085-c105c246606c">
      <Url xsi:nil="true"/>
      <Description xsi:nil="true"/>
    </Link_x0020_3>
    <Autor_x002f_Zak_x0142_ad xmlns="b6597847-8c7b-4eb2-a085-c105c246606c">DL</Autor_x002f_Zak_x0142_ad>
    <Wersja_x0020_j_x0119_zykowa xmlns="b6597847-8c7b-4eb2-a085-c105c246606c">
      <Value>PL</Value>
      <Value>EN</Value>
    </Wersja_x0020_j_x0119_zykowa>
    <Link_x0020_2 xmlns="b6597847-8c7b-4eb2-a085-c105c246606c">
      <Url xsi:nil="true"/>
      <Description xsi:nil="true"/>
    </Link_x0020_2>
    <Edycja xmlns="b6597847-8c7b-4eb2-a085-c105c246606c">6</Edycja>
    <_x0027__x0027_ xmlns="b6597847-8c7b-4eb2-a085-c105c246606c">PrzewodnikDiOD Dobór i ocena dostawców (DiOD)</_x0027__x0027_>
    <S_x0142_owo_x0020_kluczowe xmlns="b6597847-8c7b-4eb2-a085-c105c246606c">
      <Value>Zarządzanie dostawcami/Zakupy</Value>
    </S_x0142_owo_x0020_kluczowe>
    <_x0027_ xmlns="b6597847-8c7b-4eb2-a085-c105c246606c">PW1 Zakupy</_x0027_>
    <Link_x0020_do_x0020_wersji_x0020_DE_x002c__x0020_FR_x002c__x0020_ES xmlns="b6597847-8c7b-4eb2-a085-c105c246606c">
      <Url xsi:nil="true"/>
      <Description xsi:nil="true"/>
    </Link_x0020_do_x0020_wersji_x0020_DE_x002c__x0020_FR_x002c__x0020_ES>
  </documentManagement>
</p:properties>
</file>

<file path=customXml/itemProps1.xml><?xml version="1.0" encoding="utf-8"?>
<ds:datastoreItem xmlns:ds="http://schemas.openxmlformats.org/officeDocument/2006/customXml" ds:itemID="{71BA2FCC-172E-4CAE-85A9-AD30367531FC}">
  <ds:schemaRefs>
    <ds:schemaRef ds:uri="http://schemas.microsoft.com/sharepoint/v3/contenttype/forms"/>
  </ds:schemaRefs>
</ds:datastoreItem>
</file>

<file path=customXml/itemProps2.xml><?xml version="1.0" encoding="utf-8"?>
<ds:datastoreItem xmlns:ds="http://schemas.openxmlformats.org/officeDocument/2006/customXml" ds:itemID="{14EFB10B-1685-49AB-BE35-8D08AF4178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97847-8c7b-4eb2-a085-c105c24660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0F30FC-6294-4AB8-8AD7-F15BFBA60A27}">
  <ds:schemaRef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b6597847-8c7b-4eb2-a085-c105c246606c"/>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22</vt:i4>
      </vt:variant>
    </vt:vector>
  </HeadingPairs>
  <TitlesOfParts>
    <vt:vector size="25" baseType="lpstr">
      <vt:lpstr>PL</vt:lpstr>
      <vt:lpstr>EN</vt:lpstr>
      <vt:lpstr>Arkusz10</vt:lpstr>
      <vt:lpstr>Arkusz10!_e1</vt:lpstr>
      <vt:lpstr>Arkusz10!_e10</vt:lpstr>
      <vt:lpstr>Arkusz10!_e2</vt:lpstr>
      <vt:lpstr>Arkusz10!_e3</vt:lpstr>
      <vt:lpstr>Arkusz10!_e4</vt:lpstr>
      <vt:lpstr>Arkusz10!_e5</vt:lpstr>
      <vt:lpstr>Arkusz10!_e6</vt:lpstr>
      <vt:lpstr>Arkusz10!_e7</vt:lpstr>
      <vt:lpstr>Arkusz10!_e8</vt:lpstr>
      <vt:lpstr>Arkusz10!_e9</vt:lpstr>
      <vt:lpstr>Arkusz10!ede</vt:lpstr>
      <vt:lpstr>Arkusz10!ek</vt:lpstr>
      <vt:lpstr>Arkusz10!epe</vt:lpstr>
      <vt:lpstr>epg</vt:lpstr>
      <vt:lpstr>epp</vt:lpstr>
      <vt:lpstr>epr</vt:lpstr>
      <vt:lpstr>Arkusz10!ez</vt:lpstr>
      <vt:lpstr>ggg</vt:lpstr>
      <vt:lpstr>EN!Obszar_wydruku</vt:lpstr>
      <vt:lpstr>PL!Obszar_wydruku</vt:lpstr>
      <vt:lpstr>EN!Tytuły_wydruku</vt:lpstr>
      <vt:lpstr>PL!Tytuły_wydruku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zał.01 F-W1.001G</dc:title>
  <dc:creator>Anna Kukurka</dc:creator>
  <cp:lastModifiedBy>Anna Roszkowska</cp:lastModifiedBy>
  <cp:lastPrinted>2020-02-07T09:48:28Z</cp:lastPrinted>
  <dcterms:created xsi:type="dcterms:W3CDTF">2017-07-09T08:16:13Z</dcterms:created>
  <dcterms:modified xsi:type="dcterms:W3CDTF">2022-01-24T10:02:55Z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0x0101004AE41C0E42874C43B11057AE5AC4E81C</vt:lpwstr>
  </property>
</Properties>
</file>